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athore\Desktop\"/>
    </mc:Choice>
  </mc:AlternateContent>
  <bookViews>
    <workbookView xWindow="0" yWindow="0" windowWidth="20490" windowHeight="7905" activeTab="2"/>
  </bookViews>
  <sheets>
    <sheet name="GST" sheetId="11" r:id="rId1"/>
    <sheet name="303" sheetId="5" r:id="rId2"/>
    <sheet name="Sol-303" sheetId="13" r:id="rId3"/>
  </sheets>
  <externalReferences>
    <externalReference r:id="rId4"/>
  </externalReferences>
  <definedNames>
    <definedName name="newbasicPB4">[1]Sheet1!$T$4:$T$37</definedName>
    <definedName name="oldbasicPB4">[1]Sheet1!$S$4:$S$37</definedName>
    <definedName name="_xlnm.Print_Area" localSheetId="2">'Sol-303'!$A$1:$H$59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5" l="1"/>
  <c r="D14" i="5" s="1"/>
  <c r="D13" i="5" s="1"/>
  <c r="F17" i="5" s="1"/>
  <c r="F31" i="5" s="1"/>
  <c r="D31" i="5" s="1"/>
  <c r="D30" i="5" s="1"/>
  <c r="D44" i="5"/>
  <c r="E44" i="5"/>
  <c r="D51" i="5"/>
  <c r="D55" i="5" s="1"/>
  <c r="F51" i="5"/>
  <c r="F55" i="5" s="1"/>
  <c r="D59" i="5"/>
  <c r="D60" i="5"/>
  <c r="D61" i="5"/>
  <c r="E74" i="5"/>
  <c r="E85" i="5"/>
  <c r="D89" i="5"/>
  <c r="E93" i="5"/>
  <c r="G36" i="13" l="1"/>
  <c r="G35" i="13"/>
  <c r="G34" i="13"/>
  <c r="F19" i="13" l="1"/>
  <c r="F18" i="13"/>
  <c r="G17" i="13"/>
  <c r="F32" i="13"/>
  <c r="F31" i="13"/>
  <c r="K24" i="13"/>
  <c r="E25" i="13" s="1"/>
  <c r="K23" i="13"/>
  <c r="E26" i="13" s="1"/>
  <c r="G23" i="13"/>
  <c r="G22" i="13"/>
  <c r="G37" i="13" s="1"/>
  <c r="G56" i="13"/>
  <c r="G55" i="13"/>
  <c r="G52" i="13"/>
  <c r="B53" i="13"/>
  <c r="B52" i="13"/>
  <c r="L34" i="13"/>
  <c r="K34" i="13"/>
  <c r="L33" i="13"/>
  <c r="K33" i="13"/>
  <c r="L32" i="13"/>
  <c r="K32" i="13"/>
  <c r="L31" i="13"/>
  <c r="K31" i="13"/>
  <c r="L44" i="13"/>
  <c r="K43" i="13"/>
  <c r="K42" i="13"/>
  <c r="K40" i="13"/>
  <c r="K7" i="5"/>
  <c r="F11" i="13"/>
  <c r="G7" i="13"/>
  <c r="A58" i="13"/>
  <c r="C41" i="13"/>
  <c r="F13" i="13"/>
  <c r="H5" i="13"/>
  <c r="L36" i="13" l="1"/>
  <c r="G19" i="13"/>
  <c r="H19" i="13" s="1"/>
  <c r="E43" i="13" s="1"/>
  <c r="G43" i="13" s="1"/>
  <c r="F33" i="13"/>
  <c r="G33" i="13" s="1"/>
  <c r="H38" i="13" s="1"/>
  <c r="L43" i="13"/>
  <c r="K36" i="13"/>
  <c r="L45" i="13" s="1"/>
  <c r="L38" i="13" l="1"/>
  <c r="L46" i="13" s="1"/>
  <c r="G14" i="13" s="1"/>
  <c r="H14" i="13" s="1"/>
  <c r="K26" i="13"/>
  <c r="G24" i="13" s="1"/>
  <c r="H26" i="13" l="1"/>
  <c r="E42" i="13"/>
  <c r="G42" i="13" s="1"/>
  <c r="G54" i="13"/>
  <c r="G53" i="13"/>
  <c r="G8" i="13"/>
  <c r="G9" i="13" s="1"/>
  <c r="F10" i="13" l="1"/>
  <c r="G11" i="13" s="1"/>
  <c r="H11" i="13" s="1"/>
  <c r="H28" i="13" s="1"/>
  <c r="E39" i="13" s="1"/>
  <c r="H39" i="13" s="1"/>
  <c r="E41" i="13" s="1"/>
  <c r="H56" i="13"/>
  <c r="G41" i="13" l="1"/>
  <c r="H43" i="13" s="1"/>
  <c r="H45" i="13"/>
  <c r="H44" i="13" l="1"/>
  <c r="H46" i="13" s="1"/>
  <c r="H47" i="13" s="1"/>
  <c r="H48" i="13" s="1"/>
  <c r="H50" i="13" s="1"/>
  <c r="H57" i="13" l="1"/>
  <c r="B57" i="13" s="1"/>
</calcChain>
</file>

<file path=xl/comments1.xml><?xml version="1.0" encoding="utf-8"?>
<comments xmlns="http://schemas.openxmlformats.org/spreadsheetml/2006/main">
  <authors>
    <author>RATHORE</author>
    <author>rathore's</author>
  </authors>
  <commentList>
    <comment ref="C41" authorId="0" shapeId="0">
      <text>
        <r>
          <rPr>
            <b/>
            <sz val="8"/>
            <color indexed="81"/>
            <rFont val="Tahoma"/>
            <family val="2"/>
          </rPr>
          <t>RATHORE: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52" authorId="0" shapeId="0">
      <text>
        <r>
          <rPr>
            <b/>
            <sz val="8"/>
            <color indexed="81"/>
            <rFont val="Tahoma"/>
            <family val="2"/>
          </rPr>
          <t>RATHORE: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53" authorId="0" shapeId="0">
      <text>
        <r>
          <rPr>
            <b/>
            <sz val="8"/>
            <color indexed="81"/>
            <rFont val="Tahoma"/>
            <family val="2"/>
          </rPr>
          <t>RATHORE: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54" authorId="1" shapeId="0">
      <text>
        <r>
          <rPr>
            <b/>
            <sz val="8"/>
            <color indexed="81"/>
            <rFont val="Tahoma"/>
            <family val="2"/>
          </rPr>
          <t>rathore's: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55" authorId="1" shapeId="0">
      <text>
        <r>
          <rPr>
            <b/>
            <sz val="8"/>
            <color indexed="81"/>
            <rFont val="Tahoma"/>
            <family val="2"/>
          </rPr>
          <t>rathore's: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56" authorId="1" shapeId="0">
      <text>
        <r>
          <rPr>
            <b/>
            <sz val="8"/>
            <color indexed="81"/>
            <rFont val="Tahoma"/>
            <family val="2"/>
          </rPr>
          <t>rathore's: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57" authorId="0" shapeId="0">
      <text>
        <r>
          <rPr>
            <b/>
            <sz val="8"/>
            <color indexed="81"/>
            <rFont val="Tahoma"/>
            <family val="2"/>
          </rPr>
          <t>RATHORE: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<sst xmlns="http://schemas.openxmlformats.org/spreadsheetml/2006/main" count="294" uniqueCount="282">
  <si>
    <t>Particulars</t>
  </si>
  <si>
    <t>Amount</t>
  </si>
  <si>
    <t>Particular</t>
  </si>
  <si>
    <t>Opening Stock of finished goods</t>
  </si>
  <si>
    <t>Gross Receipt of business</t>
  </si>
  <si>
    <t>Net Purchases</t>
  </si>
  <si>
    <t>Direct expenses (other expenses)</t>
  </si>
  <si>
    <t>Closing Stock of finished goods</t>
  </si>
  <si>
    <t>Rents</t>
  </si>
  <si>
    <t>Insurance</t>
  </si>
  <si>
    <t>Salaries and wages</t>
  </si>
  <si>
    <t>Bonus</t>
  </si>
  <si>
    <t>Advertising</t>
  </si>
  <si>
    <t>Commission</t>
  </si>
  <si>
    <t>Other expenses (Mis.)</t>
  </si>
  <si>
    <t>Depreciation</t>
  </si>
  <si>
    <t>B5. Other information regarding Profit and gain from business and profession</t>
  </si>
  <si>
    <t>B6. Depreciation</t>
  </si>
  <si>
    <t>Plant and Machinery</t>
  </si>
  <si>
    <t>Rate</t>
  </si>
  <si>
    <t>Net Fixed Asset</t>
  </si>
  <si>
    <t>Creditors</t>
  </si>
  <si>
    <t>Long term investment (Quoted)</t>
  </si>
  <si>
    <t>Inventories (Finished Goods)</t>
  </si>
  <si>
    <t>Debtors</t>
  </si>
  <si>
    <t>Cash in hand</t>
  </si>
  <si>
    <t>Part C: Information regarding Income from house property</t>
  </si>
  <si>
    <t>C2. Income details of house property</t>
  </si>
  <si>
    <r>
      <t>1.</t>
    </r>
    <r>
      <rPr>
        <sz val="7"/>
        <color theme="1"/>
        <rFont val="Times New Roman"/>
        <family val="1"/>
      </rPr>
      <t xml:space="preserve">     </t>
    </r>
    <r>
      <rPr>
        <sz val="12"/>
        <color theme="1"/>
        <rFont val="Times New Roman"/>
        <family val="1"/>
      </rPr>
      <t>Gross rent</t>
    </r>
  </si>
  <si>
    <r>
      <t>2.</t>
    </r>
    <r>
      <rPr>
        <sz val="7"/>
        <color theme="1"/>
        <rFont val="Times New Roman"/>
        <family val="1"/>
      </rPr>
      <t xml:space="preserve">     </t>
    </r>
    <r>
      <rPr>
        <sz val="12"/>
        <color theme="1"/>
        <rFont val="Times New Roman"/>
        <family val="1"/>
      </rPr>
      <t>Standard rent</t>
    </r>
  </si>
  <si>
    <r>
      <t>3.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>Municipal tax due</t>
    </r>
  </si>
  <si>
    <r>
      <t>4.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>Municipal tax paid</t>
    </r>
  </si>
  <si>
    <r>
      <t>5.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>Interest on capital borrowed</t>
    </r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</si>
  <si>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BSR Code (HDFC,  New Delhi)</t>
    </r>
  </si>
  <si>
    <r>
      <t>2.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 xml:space="preserve">Date of Deposit: </t>
    </r>
  </si>
  <si>
    <r>
      <t>3.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Serial No. of Challan</t>
    </r>
  </si>
  <si>
    <r>
      <t>4.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Amount</t>
    </r>
  </si>
  <si>
    <t>Part H: Information regarding TDS</t>
  </si>
  <si>
    <r>
      <t>2.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TAN</t>
    </r>
  </si>
  <si>
    <r>
      <t>3.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 xml:space="preserve">Amount of TDS deducted </t>
    </r>
  </si>
  <si>
    <t>Part I: Information regarding Bank Account</t>
  </si>
  <si>
    <r>
      <t>2.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Name of the bank:</t>
    </r>
  </si>
  <si>
    <r>
      <t>3.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 xml:space="preserve">Account Number </t>
    </r>
  </si>
  <si>
    <t xml:space="preserve">Gross Profit transferred to P &amp; L A/c </t>
  </si>
  <si>
    <t xml:space="preserve">Gross Profit transferred from P &amp; L A/c </t>
  </si>
  <si>
    <t>IGST in respect of goods purchased</t>
  </si>
  <si>
    <t xml:space="preserve">Net Profit transferred to Profit and loss A/c </t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</si>
  <si>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Investment under ELSS till 31/03/2020</t>
    </r>
  </si>
  <si>
    <r>
      <t>2.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Investment under ELSS during 01/04/2020 to 31/07/2020</t>
    </r>
  </si>
  <si>
    <t>IGST in respect of goods supplied</t>
  </si>
  <si>
    <t xml:space="preserve">Addition which was used for 179 days </t>
  </si>
  <si>
    <t>Addition for a period of 180 or more days</t>
  </si>
  <si>
    <t>Sold  asset and used more than 180 days</t>
  </si>
  <si>
    <t>Written down value on 01/04/2019</t>
  </si>
  <si>
    <t>Written down value on 31/03/2020</t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</si>
  <si>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 xml:space="preserve">IFSC of the bank </t>
    </r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</si>
  <si>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 xml:space="preserve">Name of the Tenant </t>
    </r>
  </si>
  <si>
    <t>From the information given below, generate the XML file of the income Tax Return for AY 2020-21 in ITR-3 using Excel utility.</t>
  </si>
  <si>
    <t>Repairs to Machinery</t>
  </si>
  <si>
    <t>Nil</t>
  </si>
  <si>
    <t>4.  Type of Account</t>
  </si>
  <si>
    <t>Current</t>
  </si>
  <si>
    <t>Saving</t>
  </si>
  <si>
    <t>Aman Tandon</t>
  </si>
  <si>
    <t>AAAPT1278D</t>
  </si>
  <si>
    <t>Repairs to building</t>
  </si>
  <si>
    <t>Contribution to gratuity fund</t>
  </si>
  <si>
    <t>Travelling expenses</t>
  </si>
  <si>
    <t>Other assets (Furniture)</t>
  </si>
  <si>
    <t>Proprietor Capital</t>
  </si>
  <si>
    <t>Loan from Bank</t>
  </si>
  <si>
    <t>Short term investment (Preference shares)</t>
  </si>
  <si>
    <t xml:space="preserve">  Balance with bank</t>
  </si>
  <si>
    <t>1. Full value of consideration receivable from Sale of mutual funds (STT paid, Date of transfer of asset: 10/09/2019)</t>
  </si>
  <si>
    <t xml:space="preserve">2. Cost of acquisition without index </t>
  </si>
  <si>
    <t>3. Cost of improvement without index</t>
  </si>
  <si>
    <t>4. Expenditure wholly and exclusively in connection with transfer</t>
  </si>
  <si>
    <t xml:space="preserve">Part D: Information regarding Income from Capital Gain </t>
  </si>
  <si>
    <t>D1. Short term Capital Gain</t>
  </si>
  <si>
    <t>Part E: Information regarding Income from other sources</t>
  </si>
  <si>
    <t>1. Gift received from Brother</t>
  </si>
  <si>
    <t>2. Aggregate value of sum of money received without consideration</t>
  </si>
  <si>
    <t>0000656</t>
  </si>
  <si>
    <t>0000671</t>
  </si>
  <si>
    <t>00058</t>
  </si>
  <si>
    <t>00085</t>
  </si>
  <si>
    <t>ICICI Bank</t>
  </si>
  <si>
    <t>HYDI00787D</t>
  </si>
  <si>
    <t>ICIC0006287</t>
  </si>
  <si>
    <t>ICICI , Uttar Pradesh</t>
  </si>
  <si>
    <t>SBIN0000656</t>
  </si>
  <si>
    <t>SBI, Jaipur</t>
  </si>
  <si>
    <t xml:space="preserve">Neeraj Kumar </t>
  </si>
  <si>
    <t>• Additional Depreciation is not allowed on any asset.</t>
  </si>
  <si>
    <t>√</t>
  </si>
  <si>
    <t xml:space="preserve">4. Fixed deposit Bank Interest (Net value/After TDS of 10%) </t>
  </si>
  <si>
    <t xml:space="preserve">3. Bank Saving Interest </t>
  </si>
  <si>
    <t>5. Winning from Lotteries (Net value/After TDS of 30%)</t>
  </si>
  <si>
    <t>Malamal weekly</t>
  </si>
  <si>
    <t>Part F: Information regarding Investments u/s 80 C to 80U</t>
  </si>
  <si>
    <t>Part H: Information regarding Advance tax and self assessment tax</t>
  </si>
  <si>
    <t>5. Account preferred for refund credited</t>
  </si>
  <si>
    <t>Case Study on ITR-3 (303)</t>
  </si>
  <si>
    <r>
      <t xml:space="preserve">Mr. Aman Tandon </t>
    </r>
    <r>
      <rPr>
        <sz val="12"/>
        <color rgb="FFC00000"/>
        <rFont val="Times New Roman"/>
        <family val="1"/>
      </rPr>
      <t>is not liable</t>
    </r>
    <r>
      <rPr>
        <sz val="12"/>
        <color theme="1"/>
        <rFont val="Times New Roman"/>
        <family val="1"/>
      </rPr>
      <t xml:space="preserve"> to maintain Audit as per 44AB.</t>
    </r>
  </si>
  <si>
    <t>C O M P U T A T I O N   O F   I N C O M E   A N D   T A X   P A I D</t>
  </si>
  <si>
    <t>Amount (Rs.)</t>
  </si>
  <si>
    <t>SALARY RECEIVED</t>
  </si>
  <si>
    <t>LESS: EXEMPTED  ALLOWANCES U/S 10</t>
  </si>
  <si>
    <t>S B INTT</t>
  </si>
  <si>
    <t xml:space="preserve">Section 80C </t>
  </si>
  <si>
    <t xml:space="preserve">TOTAL  INCOME </t>
  </si>
  <si>
    <t>Rounding Off u/s 288A</t>
  </si>
  <si>
    <t xml:space="preserve">TAX ON TOTAL INCOME </t>
  </si>
  <si>
    <t xml:space="preserve">INCOME  </t>
  </si>
  <si>
    <t>RATE</t>
  </si>
  <si>
    <t>TAX</t>
  </si>
  <si>
    <t xml:space="preserve">SPECIAL </t>
  </si>
  <si>
    <r>
      <t xml:space="preserve">ADD : SURCHARGE  </t>
    </r>
    <r>
      <rPr>
        <sz val="8"/>
        <rFont val="Arial"/>
        <family val="2"/>
      </rPr>
      <t xml:space="preserve">(10 % exceeding 50 Lakhs;  15% exceeding  100 Lakhs) </t>
    </r>
  </si>
  <si>
    <t>ADD : EDUCATION &amp; HEALTH CESS (4 % ON TAX PAYABLE)</t>
  </si>
  <si>
    <t>TOTAL TAX PAYABLE</t>
  </si>
  <si>
    <t xml:space="preserve">TAX PAID U/S 199 : </t>
  </si>
  <si>
    <t xml:space="preserve">ADVANCE TAX PAID U/S 210 </t>
  </si>
  <si>
    <t>Rounding Off u/s 288B</t>
  </si>
  <si>
    <t xml:space="preserve">Schedule AL </t>
  </si>
  <si>
    <r>
      <t xml:space="preserve"> </t>
    </r>
    <r>
      <rPr>
        <b/>
        <sz val="8"/>
        <color rgb="FF7030A0"/>
        <rFont val="Arial"/>
        <family val="2"/>
      </rPr>
      <t>Dr S.B. Rathore,</t>
    </r>
    <r>
      <rPr>
        <b/>
        <sz val="8"/>
        <rFont val="Arial"/>
        <family val="2"/>
      </rPr>
      <t xml:space="preserve"> Former Associate Professor of Commerce, Shyam Lal College  </t>
    </r>
    <r>
      <rPr>
        <b/>
        <sz val="8"/>
        <color rgb="FF7030A0"/>
        <rFont val="Arial"/>
        <family val="2"/>
      </rPr>
      <t># 9811116835</t>
    </r>
  </si>
  <si>
    <t>A S S E S S M E N T   Y E A R  :  2 0  2 0  - 21</t>
  </si>
  <si>
    <r>
      <t xml:space="preserve">SALARIES </t>
    </r>
    <r>
      <rPr>
        <sz val="9"/>
        <color theme="1"/>
        <rFont val="Arial"/>
        <family val="2"/>
      </rPr>
      <t>U/S 15-17</t>
    </r>
  </si>
  <si>
    <t xml:space="preserve">Net Profit as per P &amp; L A/c </t>
  </si>
  <si>
    <r>
      <t xml:space="preserve">HOUSE PROPERTY </t>
    </r>
    <r>
      <rPr>
        <sz val="9"/>
        <color theme="1"/>
        <rFont val="Arial"/>
        <family val="2"/>
      </rPr>
      <t>U/S 22-27</t>
    </r>
  </si>
  <si>
    <t>LESS LOCAL TAXES PAID</t>
  </si>
  <si>
    <r>
      <t xml:space="preserve">INCOME FROM BUSINESS OR PROFESSION </t>
    </r>
    <r>
      <rPr>
        <sz val="9"/>
        <color theme="1"/>
        <rFont val="Arial"/>
        <family val="2"/>
      </rPr>
      <t>U/S 28-44</t>
    </r>
  </si>
  <si>
    <t>Not Required</t>
  </si>
  <si>
    <t>INCOME AS PER SCHEDULE B/P</t>
  </si>
  <si>
    <r>
      <t xml:space="preserve">CAPITAL GAINS </t>
    </r>
    <r>
      <rPr>
        <sz val="9"/>
        <color theme="1"/>
        <rFont val="Arial"/>
        <family val="2"/>
      </rPr>
      <t>U/S 45 - 55</t>
    </r>
  </si>
  <si>
    <t xml:space="preserve">Income from Business / Profession </t>
  </si>
  <si>
    <r>
      <t xml:space="preserve">OTHER SOURCES </t>
    </r>
    <r>
      <rPr>
        <sz val="9"/>
        <color theme="1"/>
        <rFont val="Arial"/>
        <family val="2"/>
      </rPr>
      <t>U/S 56-59</t>
    </r>
  </si>
  <si>
    <t>BANK  FDR INTT</t>
  </si>
  <si>
    <r>
      <t xml:space="preserve">LESS: DEDUCTIONS UNDER CHAPTER VI-A </t>
    </r>
    <r>
      <rPr>
        <sz val="9"/>
        <color theme="1"/>
        <rFont val="Arial"/>
        <family val="2"/>
      </rPr>
      <t>U/S 80</t>
    </r>
  </si>
  <si>
    <t>NORMAL</t>
  </si>
  <si>
    <t xml:space="preserve">S No. </t>
  </si>
  <si>
    <t xml:space="preserve">Name of State / UT </t>
  </si>
  <si>
    <t>Code</t>
  </si>
  <si>
    <t>Jammu and Kashmir</t>
  </si>
  <si>
    <t>JK</t>
  </si>
  <si>
    <t xml:space="preserve">Himachal Pradesh    </t>
  </si>
  <si>
    <t>HP</t>
  </si>
  <si>
    <t xml:space="preserve">Punjab          </t>
  </si>
  <si>
    <t>PB</t>
  </si>
  <si>
    <t xml:space="preserve">Chandigarh (UT)       </t>
  </si>
  <si>
    <t>CH</t>
  </si>
  <si>
    <t xml:space="preserve">Uttaranchal        </t>
  </si>
  <si>
    <t>UA</t>
  </si>
  <si>
    <t xml:space="preserve">Haryana       </t>
  </si>
  <si>
    <t>HR</t>
  </si>
  <si>
    <t xml:space="preserve">Delhi (UT &amp; State)  </t>
  </si>
  <si>
    <t>DL</t>
  </si>
  <si>
    <t xml:space="preserve">Rajasthan  </t>
  </si>
  <si>
    <t>RJ</t>
  </si>
  <si>
    <t xml:space="preserve">Uttar Pradesh  </t>
  </si>
  <si>
    <t>UP</t>
  </si>
  <si>
    <t xml:space="preserve">Bihar      </t>
  </si>
  <si>
    <t>BR</t>
  </si>
  <si>
    <t xml:space="preserve">Sikkim               </t>
  </si>
  <si>
    <t>SK</t>
  </si>
  <si>
    <t xml:space="preserve">Arunachal Pradesh </t>
  </si>
  <si>
    <t>AR</t>
  </si>
  <si>
    <t xml:space="preserve">Nagaland   </t>
  </si>
  <si>
    <t>NL</t>
  </si>
  <si>
    <t xml:space="preserve">Manipur    </t>
  </si>
  <si>
    <t>MN</t>
  </si>
  <si>
    <t xml:space="preserve">Mizoram    </t>
  </si>
  <si>
    <t>MZ</t>
  </si>
  <si>
    <t xml:space="preserve">Tripura                  </t>
  </si>
  <si>
    <t>TR</t>
  </si>
  <si>
    <t xml:space="preserve">Meghalaya    </t>
  </si>
  <si>
    <t>ML</t>
  </si>
  <si>
    <t xml:space="preserve">Assam      </t>
  </si>
  <si>
    <t>AS</t>
  </si>
  <si>
    <t xml:space="preserve">West Bengal   </t>
  </si>
  <si>
    <t>WB</t>
  </si>
  <si>
    <t xml:space="preserve">Jharkhand               </t>
  </si>
  <si>
    <t>JH</t>
  </si>
  <si>
    <t xml:space="preserve">Odisha      </t>
  </si>
  <si>
    <t>OR</t>
  </si>
  <si>
    <t xml:space="preserve">Chhattisgarh       </t>
  </si>
  <si>
    <t>CG</t>
  </si>
  <si>
    <t xml:space="preserve">Madhya Pradesh         </t>
  </si>
  <si>
    <t>MP</t>
  </si>
  <si>
    <t xml:space="preserve">Gujarat      </t>
  </si>
  <si>
    <t>GJ</t>
  </si>
  <si>
    <t xml:space="preserve">Daman and Diu (UT) </t>
  </si>
  <si>
    <t>DD</t>
  </si>
  <si>
    <t xml:space="preserve">Dadra &amp; Nagar Haveli  (UT) </t>
  </si>
  <si>
    <t>DN</t>
  </si>
  <si>
    <t>Maharashtra</t>
  </si>
  <si>
    <t>MH</t>
  </si>
  <si>
    <t xml:space="preserve">Karnataka    </t>
  </si>
  <si>
    <t>KA</t>
  </si>
  <si>
    <t xml:space="preserve">Goa       </t>
  </si>
  <si>
    <t>GA</t>
  </si>
  <si>
    <t xml:space="preserve">Lakshadweep  (UT) </t>
  </si>
  <si>
    <t>LD</t>
  </si>
  <si>
    <t xml:space="preserve">Kerala    </t>
  </si>
  <si>
    <t>KL</t>
  </si>
  <si>
    <t xml:space="preserve">Tamil Nadu </t>
  </si>
  <si>
    <t>TN</t>
  </si>
  <si>
    <t xml:space="preserve">Puducherry  (UT &amp; State) </t>
  </si>
  <si>
    <t>PY</t>
  </si>
  <si>
    <t xml:space="preserve">Andaman &amp; Nicobar Islands (UT) </t>
  </si>
  <si>
    <t>AN</t>
  </si>
  <si>
    <t>Telangana</t>
  </si>
  <si>
    <t>TS</t>
  </si>
  <si>
    <t xml:space="preserve">Andhra Pradesh    </t>
  </si>
  <si>
    <t>AP</t>
  </si>
  <si>
    <t xml:space="preserve">Other Territory </t>
  </si>
  <si>
    <t xml:space="preserve">SHORT TERM CAPITAL GAIN  </t>
  </si>
  <si>
    <t xml:space="preserve">Sec 44AB  Tax Audit </t>
  </si>
  <si>
    <t xml:space="preserve">LONG TERM CAPITAL GAIN </t>
  </si>
  <si>
    <t xml:space="preserve">GROSS TOTAL INCOME </t>
  </si>
  <si>
    <t>Section 80TTA</t>
  </si>
  <si>
    <t>Gift Received</t>
  </si>
  <si>
    <t>GIFT FROM RELATIVES</t>
  </si>
  <si>
    <t>GIFT FROM NON-RELATIVES</t>
  </si>
  <si>
    <t>ELSS  (Till 31-03-2020)</t>
  </si>
  <si>
    <t>ELSS (01-04-20 to 31-07-20)</t>
  </si>
  <si>
    <t>Purchased (180 or More)</t>
  </si>
  <si>
    <t xml:space="preserve">Sold (Less than 180) </t>
  </si>
  <si>
    <t xml:space="preserve">Sold (More than 180 or more) </t>
  </si>
  <si>
    <t>Assets Balance as on 01-04-19</t>
  </si>
  <si>
    <t>PM @ 15%</t>
  </si>
  <si>
    <t>Purchased (Less than 180)</t>
  </si>
  <si>
    <t xml:space="preserve">Total Dep </t>
  </si>
  <si>
    <r>
      <t xml:space="preserve">Add Depreciation  as per  </t>
    </r>
    <r>
      <rPr>
        <sz val="9"/>
        <color rgb="FFFF0000"/>
        <rFont val="Arial"/>
        <family val="2"/>
      </rPr>
      <t xml:space="preserve">P &amp; L A/c </t>
    </r>
  </si>
  <si>
    <r>
      <t>Less Dep as per</t>
    </r>
    <r>
      <rPr>
        <sz val="9"/>
        <color rgb="FFFF0000"/>
        <rFont val="Arial"/>
        <family val="2"/>
      </rPr>
      <t xml:space="preserve"> Income Tax Act </t>
    </r>
  </si>
  <si>
    <r>
      <t>Varun &amp; Jyoti</t>
    </r>
    <r>
      <rPr>
        <sz val="8"/>
        <color rgb="FF0066FF"/>
        <rFont val="Arial"/>
        <family val="2"/>
      </rPr>
      <t xml:space="preserve"> First Ed. </t>
    </r>
    <r>
      <rPr>
        <sz val="8"/>
        <color rgb="FFC00000"/>
        <rFont val="Arial"/>
        <family val="2"/>
      </rPr>
      <t>Jan-2021</t>
    </r>
  </si>
  <si>
    <r>
      <t xml:space="preserve">ADD: INTEREST (234A, 234B &amp; 234C) and LATE Fees U/S 234F </t>
    </r>
    <r>
      <rPr>
        <b/>
        <sz val="8"/>
        <color rgb="FFFF0000"/>
        <rFont val="Arial"/>
        <family val="2"/>
      </rPr>
      <t xml:space="preserve">(Ignored) </t>
    </r>
  </si>
  <si>
    <r>
      <t xml:space="preserve">LESS : REBATE  u/s 87A </t>
    </r>
    <r>
      <rPr>
        <sz val="8"/>
        <color theme="1"/>
        <rFont val="Arial Narrow"/>
        <family val="2"/>
      </rPr>
      <t>(Rs. 12500, if Total Income upto Rs. 5 Lakhs)</t>
    </r>
  </si>
  <si>
    <t>Other Information</t>
  </si>
  <si>
    <t>Brother</t>
  </si>
  <si>
    <t xml:space="preserve">Less Std Ded </t>
  </si>
  <si>
    <t>GROSS ANNUAL VALUE</t>
  </si>
  <si>
    <t>Net Annual Vaue</t>
  </si>
  <si>
    <t>TDS U/S 194A</t>
  </si>
  <si>
    <t>TDS U/S 194-I</t>
  </si>
  <si>
    <t>Rent</t>
  </si>
  <si>
    <t>Liability for Leased Assets</t>
  </si>
  <si>
    <t>Case Study-303</t>
  </si>
  <si>
    <t>Personal Exp</t>
  </si>
  <si>
    <t>Excess to Relative</t>
  </si>
  <si>
    <t>Advt Exp</t>
  </si>
  <si>
    <t xml:space="preserve">Unapproved Gratuity </t>
  </si>
  <si>
    <r>
      <t>2.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Advertising expenses include a payment made by crossed cheque</t>
    </r>
  </si>
  <si>
    <r>
      <t>4.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Contributions to gratuity fund include  towards unapproved gratuity.</t>
    </r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</si>
  <si>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 xml:space="preserve">Other expenses include personal expense </t>
    </r>
  </si>
  <si>
    <t>FF @ 10%</t>
  </si>
  <si>
    <t xml:space="preserve">Lottery </t>
  </si>
  <si>
    <t xml:space="preserve">FDR </t>
  </si>
  <si>
    <t>Friend</t>
  </si>
  <si>
    <t>LOTTERY</t>
  </si>
  <si>
    <t>Sale Proceeds</t>
  </si>
  <si>
    <t>Less Expenses</t>
  </si>
  <si>
    <t xml:space="preserve">Less Acquisition Cost </t>
  </si>
  <si>
    <t>Case Study-303,  P-22 to P-27</t>
  </si>
  <si>
    <t>Less Intt. on H Loan</t>
  </si>
  <si>
    <t>Winning from Lottery (Net)</t>
  </si>
  <si>
    <r>
      <t>3.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Salaries / wages include salary of Rs. 10,00,000 made to a relative of Mr. Aman. Similar salary  800000</t>
    </r>
  </si>
  <si>
    <t>5.. Interest paid on loan taken in respect of higher education of self</t>
  </si>
  <si>
    <t>5.. Interest paid on loan taken in respect of purchase of electric Vehicle</t>
  </si>
  <si>
    <t>Section 80E</t>
  </si>
  <si>
    <t>Section 80G</t>
  </si>
  <si>
    <t>TDS U/S 194B</t>
  </si>
  <si>
    <t>Section 80EEB</t>
  </si>
  <si>
    <t>DELN12345E</t>
  </si>
  <si>
    <t>DELM12345E</t>
  </si>
  <si>
    <r>
      <t xml:space="preserve">3. Donation to Prime </t>
    </r>
    <r>
      <rPr>
        <sz val="12"/>
        <color rgb="FFC00000"/>
        <rFont val="Times New Roman"/>
        <family val="1"/>
      </rPr>
      <t>Minister</t>
    </r>
    <r>
      <rPr>
        <sz val="12"/>
        <color theme="1"/>
        <rFont val="Times New Roman"/>
        <family val="1"/>
      </rPr>
      <t xml:space="preserve"> National Relief Fund by cheque, Address: South Block, New Delhi-110011, State Code: 09, PAN: AAATP</t>
    </r>
    <r>
      <rPr>
        <b/>
        <sz val="14"/>
        <color rgb="FFC00000"/>
        <rFont val="Times New Roman"/>
        <family val="1"/>
      </rPr>
      <t>4</t>
    </r>
    <r>
      <rPr>
        <sz val="12"/>
        <color theme="1"/>
        <rFont val="Times New Roman"/>
        <family val="1"/>
      </rPr>
      <t>637Q</t>
    </r>
  </si>
  <si>
    <t xml:space="preserve">Name </t>
  </si>
  <si>
    <t>PAN</t>
  </si>
  <si>
    <t>Nature of business: 09022-Retail sale of other goods in specialized stores</t>
  </si>
  <si>
    <t>Trading Account</t>
  </si>
  <si>
    <r>
      <rPr>
        <sz val="12"/>
        <color rgb="FFC00000"/>
        <rFont val="Times New Roman"/>
        <family val="1"/>
      </rPr>
      <t xml:space="preserve">Rates </t>
    </r>
    <r>
      <rPr>
        <sz val="12"/>
        <color theme="1"/>
        <rFont val="Times New Roman"/>
        <family val="1"/>
      </rPr>
      <t>and taxes (IGST)</t>
    </r>
  </si>
  <si>
    <t xml:space="preserve">Profit and loss Account </t>
  </si>
  <si>
    <t xml:space="preserve">Balance sheet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</si>
</sst>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Rs.&quot;\ #,##0;[Red]&quot;Rs.&quot;\ \-#,##0"/>
  </numFmts>
  <fonts count="6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7"/>
      <color theme="1"/>
      <name val="Times New Roman"/>
      <family val="1"/>
    </font>
    <font>
      <sz val="14"/>
      <color theme="1"/>
      <name val="Times New Roman"/>
      <family val="1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2"/>
      <color theme="1"/>
      <name val="Calibri"/>
      <family val="2"/>
    </font>
    <font>
      <b/>
      <sz val="14"/>
      <color theme="1"/>
      <name val="Times New Roman"/>
      <family val="1"/>
    </font>
    <font>
      <b/>
      <sz val="12"/>
      <color rgb="FF0066FF"/>
      <name val="Times New Roman"/>
      <family val="1"/>
    </font>
    <font>
      <sz val="12"/>
      <color rgb="FFC00000"/>
      <name val="Times New Roman"/>
      <family val="1"/>
    </font>
    <font>
      <sz val="12"/>
      <color rgb="FF0066FF"/>
      <name val="Times New Roman"/>
      <family val="1"/>
    </font>
    <font>
      <sz val="10"/>
      <name val="Arial"/>
      <family val="2"/>
    </font>
    <font>
      <sz val="8"/>
      <color rgb="FF7030A0"/>
      <name val="Arial"/>
      <family val="2"/>
    </font>
    <font>
      <b/>
      <sz val="9"/>
      <color theme="1"/>
      <name val="Lucida Console"/>
      <family val="3"/>
    </font>
    <font>
      <sz val="11"/>
      <color theme="1"/>
      <name val="Arial"/>
      <family val="2"/>
    </font>
    <font>
      <sz val="8"/>
      <color rgb="FFC00000"/>
      <name val="Arial"/>
      <family val="2"/>
    </font>
    <font>
      <b/>
      <sz val="9"/>
      <color theme="1"/>
      <name val="High Tower Text"/>
      <family val="1"/>
    </font>
    <font>
      <sz val="10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0"/>
      <color theme="0"/>
      <name val="Arial"/>
      <family val="2"/>
    </font>
    <font>
      <sz val="9"/>
      <color theme="1"/>
      <name val="Arial"/>
      <family val="2"/>
    </font>
    <font>
      <b/>
      <sz val="10"/>
      <color theme="1"/>
      <name val="Arial"/>
      <family val="2"/>
    </font>
    <font>
      <sz val="9"/>
      <name val="Arial"/>
      <family val="2"/>
    </font>
    <font>
      <sz val="9"/>
      <color rgb="FFC00000"/>
      <name val="Arial"/>
      <family val="2"/>
    </font>
    <font>
      <u/>
      <sz val="9"/>
      <color theme="1"/>
      <name val="Arial"/>
      <family val="2"/>
    </font>
    <font>
      <sz val="9"/>
      <color theme="1"/>
      <name val="Arial Narrow"/>
      <family val="2"/>
    </font>
    <font>
      <sz val="8"/>
      <color theme="1"/>
      <name val="Arial Narrow"/>
      <family val="2"/>
    </font>
    <font>
      <b/>
      <u/>
      <sz val="9"/>
      <color theme="1"/>
      <name val="Arial"/>
      <family val="2"/>
    </font>
    <font>
      <b/>
      <sz val="9"/>
      <color theme="1"/>
      <name val="Arial"/>
      <family val="2"/>
    </font>
    <font>
      <b/>
      <sz val="8"/>
      <color indexed="10"/>
      <name val="Arial"/>
      <family val="2"/>
    </font>
    <font>
      <i/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theme="1"/>
      <name val="Arial Narrow"/>
      <family val="2"/>
    </font>
    <font>
      <sz val="8"/>
      <color rgb="FF0070C0"/>
      <name val="Arial"/>
      <family val="2"/>
    </font>
    <font>
      <b/>
      <sz val="8"/>
      <name val="Arial"/>
      <family val="2"/>
    </font>
    <font>
      <b/>
      <sz val="8"/>
      <color rgb="FF7030A0"/>
      <name val="Arial"/>
      <family val="2"/>
    </font>
    <font>
      <sz val="10"/>
      <color rgb="FFC00000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i/>
      <sz val="9"/>
      <color rgb="FFC00000"/>
      <name val="Arial"/>
      <family val="2"/>
    </font>
    <font>
      <sz val="8"/>
      <color rgb="FF080CB8"/>
      <name val="Arial"/>
      <family val="2"/>
    </font>
    <font>
      <sz val="9"/>
      <color rgb="FFFF0000"/>
      <name val="Arial"/>
      <family val="2"/>
    </font>
    <font>
      <sz val="9"/>
      <color rgb="FF7030A0"/>
      <name val="Arial"/>
      <family val="2"/>
    </font>
    <font>
      <i/>
      <u/>
      <sz val="9"/>
      <color theme="1"/>
      <name val="Arial"/>
      <family val="2"/>
    </font>
    <font>
      <b/>
      <sz val="8"/>
      <color rgb="FFFF0000"/>
      <name val="Arial"/>
      <family val="2"/>
    </font>
    <font>
      <sz val="10"/>
      <color rgb="FFC00000"/>
      <name val="Arial Narrow"/>
      <family val="2"/>
    </font>
    <font>
      <b/>
      <sz val="10"/>
      <color rgb="FFC00000"/>
      <name val="Arial"/>
      <family val="2"/>
    </font>
    <font>
      <sz val="8"/>
      <color rgb="FF0066FF"/>
      <name val="Arial"/>
      <family val="2"/>
    </font>
    <font>
      <sz val="9"/>
      <color theme="1"/>
      <name val="Times New Roman"/>
      <family val="1"/>
    </font>
    <font>
      <i/>
      <sz val="8"/>
      <color theme="8" tint="-0.249977111117893"/>
      <name val="Arial"/>
      <family val="2"/>
    </font>
    <font>
      <i/>
      <sz val="9"/>
      <color theme="8" tint="-0.249977111117893"/>
      <name val="Arial"/>
      <family val="2"/>
    </font>
    <font>
      <i/>
      <sz val="8"/>
      <color rgb="FFC00000"/>
      <name val="Arial"/>
      <family val="2"/>
    </font>
    <font>
      <sz val="9"/>
      <color rgb="FF0070C0"/>
      <name val="Arial"/>
      <family val="2"/>
    </font>
    <font>
      <b/>
      <sz val="8"/>
      <color indexed="12"/>
      <name val="Arial"/>
      <family val="2"/>
    </font>
    <font>
      <sz val="9"/>
      <color theme="0"/>
      <name val="Arial"/>
      <family val="2"/>
    </font>
    <font>
      <b/>
      <sz val="12"/>
      <color rgb="FFC00000"/>
      <name val="Times New Roman"/>
      <family val="1"/>
    </font>
    <font>
      <b/>
      <i/>
      <sz val="11"/>
      <color theme="1"/>
      <name val="Times New Roman"/>
      <family val="1"/>
    </font>
    <font>
      <b/>
      <sz val="14"/>
      <color rgb="FFC0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2" fillId="0" borderId="0"/>
    <xf numFmtId="0" fontId="33" fillId="0" borderId="0"/>
  </cellStyleXfs>
  <cellXfs count="250">
    <xf numFmtId="0" fontId="0" fillId="0" borderId="0" xfId="0"/>
    <xf numFmtId="0" fontId="4" fillId="0" borderId="0" xfId="0" applyFont="1" applyFill="1" applyBorder="1" applyAlignment="1"/>
    <xf numFmtId="1" fontId="4" fillId="0" borderId="0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9" fontId="1" fillId="0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left" wrapText="1"/>
    </xf>
    <xf numFmtId="0" fontId="3" fillId="0" borderId="0" xfId="0" applyFont="1" applyFill="1" applyBorder="1" applyAlignment="1"/>
    <xf numFmtId="0" fontId="1" fillId="0" borderId="0" xfId="0" applyFont="1" applyFill="1" applyBorder="1" applyAlignment="1"/>
    <xf numFmtId="0" fontId="1" fillId="0" borderId="1" xfId="0" applyFont="1" applyFill="1" applyBorder="1" applyAlignment="1">
      <alignment wrapText="1"/>
    </xf>
    <xf numFmtId="0" fontId="1" fillId="0" borderId="0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1" fontId="1" fillId="0" borderId="1" xfId="0" applyNumberFormat="1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justify"/>
    </xf>
    <xf numFmtId="0" fontId="5" fillId="0" borderId="1" xfId="0" applyFont="1" applyFill="1" applyBorder="1" applyAlignment="1">
      <alignment horizontal="left" wrapText="1"/>
    </xf>
    <xf numFmtId="0" fontId="5" fillId="0" borderId="1" xfId="0" applyFont="1" applyFill="1" applyBorder="1" applyAlignment="1">
      <alignment horizontal="center" wrapText="1"/>
    </xf>
    <xf numFmtId="0" fontId="5" fillId="0" borderId="2" xfId="0" applyFont="1" applyFill="1" applyBorder="1" applyAlignment="1">
      <alignment wrapText="1"/>
    </xf>
    <xf numFmtId="0" fontId="4" fillId="0" borderId="1" xfId="0" applyFont="1" applyFill="1" applyBorder="1" applyAlignment="1"/>
    <xf numFmtId="2" fontId="1" fillId="0" borderId="1" xfId="0" applyNumberFormat="1" applyFont="1" applyFill="1" applyBorder="1" applyAlignment="1">
      <alignment horizontal="center" wrapText="1"/>
    </xf>
    <xf numFmtId="0" fontId="1" fillId="0" borderId="2" xfId="0" applyFont="1" applyFill="1" applyBorder="1" applyAlignment="1">
      <alignment wrapText="1"/>
    </xf>
    <xf numFmtId="0" fontId="6" fillId="0" borderId="2" xfId="0" applyFont="1" applyFill="1" applyBorder="1" applyAlignment="1"/>
    <xf numFmtId="1" fontId="1" fillId="0" borderId="0" xfId="0" applyNumberFormat="1" applyFont="1" applyFill="1" applyBorder="1" applyAlignment="1">
      <alignment horizontal="center" wrapText="1"/>
    </xf>
    <xf numFmtId="9" fontId="1" fillId="0" borderId="1" xfId="0" applyNumberFormat="1" applyFont="1" applyFill="1" applyBorder="1" applyAlignment="1">
      <alignment horizontal="center" wrapText="1"/>
    </xf>
    <xf numFmtId="0" fontId="1" fillId="0" borderId="0" xfId="0" applyFont="1" applyAlignment="1">
      <alignment horizontal="left"/>
    </xf>
    <xf numFmtId="1" fontId="1" fillId="0" borderId="1" xfId="0" applyNumberFormat="1" applyFont="1" applyFill="1" applyBorder="1" applyAlignment="1">
      <alignment horizontal="left" wrapText="1"/>
    </xf>
    <xf numFmtId="1" fontId="1" fillId="0" borderId="2" xfId="0" applyNumberFormat="1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justify"/>
    </xf>
    <xf numFmtId="0" fontId="1" fillId="0" borderId="1" xfId="0" applyFont="1" applyFill="1" applyBorder="1" applyAlignment="1">
      <alignment horizontal="justify" wrapText="1"/>
    </xf>
    <xf numFmtId="1" fontId="1" fillId="0" borderId="7" xfId="0" applyNumberFormat="1" applyFont="1" applyFill="1" applyBorder="1" applyAlignment="1">
      <alignment horizontal="center" wrapText="1"/>
    </xf>
    <xf numFmtId="1" fontId="4" fillId="0" borderId="0" xfId="0" applyNumberFormat="1" applyFont="1" applyFill="1" applyBorder="1" applyAlignment="1"/>
    <xf numFmtId="49" fontId="1" fillId="0" borderId="1" xfId="0" applyNumberFormat="1" applyFont="1" applyFill="1" applyBorder="1" applyAlignment="1">
      <alignment horizontal="center" wrapText="1"/>
    </xf>
    <xf numFmtId="14" fontId="1" fillId="0" borderId="1" xfId="0" applyNumberFormat="1" applyFont="1" applyFill="1" applyBorder="1" applyAlignment="1">
      <alignment horizontal="center" wrapText="1"/>
    </xf>
    <xf numFmtId="1" fontId="7" fillId="0" borderId="1" xfId="0" applyNumberFormat="1" applyFont="1" applyFill="1" applyBorder="1" applyAlignment="1">
      <alignment horizontal="center" wrapText="1"/>
    </xf>
    <xf numFmtId="1" fontId="1" fillId="0" borderId="0" xfId="0" applyNumberFormat="1" applyFont="1" applyFill="1" applyBorder="1" applyAlignment="1">
      <alignment horizontal="left" wrapText="1"/>
    </xf>
    <xf numFmtId="1" fontId="1" fillId="0" borderId="0" xfId="0" applyNumberFormat="1" applyFont="1" applyFill="1" applyBorder="1" applyAlignment="1">
      <alignment horizontal="right" wrapText="1"/>
    </xf>
    <xf numFmtId="0" fontId="1" fillId="0" borderId="1" xfId="0" applyFont="1" applyBorder="1" applyAlignment="1"/>
    <xf numFmtId="0" fontId="3" fillId="0" borderId="1" xfId="0" applyFont="1" applyFill="1" applyBorder="1" applyAlignment="1">
      <alignment horizontal="justify" wrapText="1"/>
    </xf>
    <xf numFmtId="0" fontId="1" fillId="0" borderId="3" xfId="0" applyFont="1" applyFill="1" applyBorder="1" applyAlignment="1"/>
    <xf numFmtId="1" fontId="9" fillId="0" borderId="1" xfId="0" applyNumberFormat="1" applyFont="1" applyFill="1" applyBorder="1" applyAlignment="1">
      <alignment horizontal="center" wrapText="1"/>
    </xf>
    <xf numFmtId="0" fontId="8" fillId="0" borderId="0" xfId="0" applyFont="1" applyFill="1" applyBorder="1" applyAlignment="1"/>
    <xf numFmtId="1" fontId="9" fillId="0" borderId="2" xfId="0" applyNumberFormat="1" applyFont="1" applyFill="1" applyBorder="1" applyAlignment="1">
      <alignment horizontal="center" wrapText="1"/>
    </xf>
    <xf numFmtId="1" fontId="11" fillId="0" borderId="1" xfId="0" applyNumberFormat="1" applyFont="1" applyFill="1" applyBorder="1" applyAlignment="1">
      <alignment horizontal="center" wrapText="1"/>
    </xf>
    <xf numFmtId="0" fontId="39" fillId="0" borderId="0" xfId="2" applyFont="1"/>
    <xf numFmtId="0" fontId="15" fillId="0" borderId="0" xfId="2" applyFont="1"/>
    <xf numFmtId="0" fontId="17" fillId="0" borderId="0" xfId="2" applyFont="1" applyBorder="1" applyAlignment="1">
      <alignment horizontal="center"/>
    </xf>
    <xf numFmtId="0" fontId="18" fillId="0" borderId="0" xfId="2" applyFont="1"/>
    <xf numFmtId="1" fontId="19" fillId="0" borderId="8" xfId="2" applyNumberFormat="1" applyFont="1" applyBorder="1" applyAlignment="1" applyProtection="1">
      <alignment shrinkToFit="1"/>
    </xf>
    <xf numFmtId="0" fontId="29" fillId="0" borderId="9" xfId="2" applyFont="1" applyBorder="1"/>
    <xf numFmtId="0" fontId="18" fillId="0" borderId="9" xfId="2" applyFont="1" applyBorder="1"/>
    <xf numFmtId="0" fontId="22" fillId="4" borderId="0" xfId="2" applyFont="1" applyFill="1" applyBorder="1"/>
    <xf numFmtId="0" fontId="19" fillId="0" borderId="14" xfId="2" applyFont="1" applyBorder="1" applyAlignment="1">
      <alignment shrinkToFit="1"/>
    </xf>
    <xf numFmtId="0" fontId="29" fillId="0" borderId="0" xfId="2" applyFont="1" applyBorder="1"/>
    <xf numFmtId="0" fontId="22" fillId="0" borderId="0" xfId="2" applyFont="1" applyBorder="1" applyAlignment="1">
      <alignment horizontal="left"/>
    </xf>
    <xf numFmtId="0" fontId="19" fillId="0" borderId="0" xfId="2" applyFont="1" applyBorder="1"/>
    <xf numFmtId="0" fontId="18" fillId="0" borderId="0" xfId="2" applyFont="1" applyFill="1" applyBorder="1"/>
    <xf numFmtId="0" fontId="18" fillId="2" borderId="0" xfId="2" applyFont="1" applyFill="1" applyBorder="1"/>
    <xf numFmtId="0" fontId="22" fillId="0" borderId="0" xfId="2" applyFont="1" applyBorder="1"/>
    <xf numFmtId="0" fontId="18" fillId="0" borderId="0" xfId="2" applyFont="1" applyBorder="1"/>
    <xf numFmtId="0" fontId="18" fillId="2" borderId="16" xfId="2" applyFont="1" applyFill="1" applyBorder="1"/>
    <xf numFmtId="0" fontId="29" fillId="0" borderId="0" xfId="2" applyFont="1" applyFill="1" applyBorder="1"/>
    <xf numFmtId="0" fontId="42" fillId="0" borderId="0" xfId="2" applyFont="1" applyFill="1" applyBorder="1"/>
    <xf numFmtId="0" fontId="22" fillId="4" borderId="14" xfId="2" applyFont="1" applyFill="1" applyBorder="1" applyAlignment="1">
      <alignment horizontal="left" indent="2"/>
    </xf>
    <xf numFmtId="0" fontId="24" fillId="0" borderId="0" xfId="2" applyFont="1" applyBorder="1" applyAlignment="1">
      <alignment horizontal="left"/>
    </xf>
    <xf numFmtId="0" fontId="25" fillId="0" borderId="0" xfId="2" applyFont="1" applyBorder="1"/>
    <xf numFmtId="0" fontId="34" fillId="0" borderId="0" xfId="2" applyFont="1" applyBorder="1" applyAlignment="1">
      <alignment horizontal="left"/>
    </xf>
    <xf numFmtId="0" fontId="27" fillId="0" borderId="0" xfId="2" applyFont="1" applyBorder="1"/>
    <xf numFmtId="0" fontId="28" fillId="0" borderId="0" xfId="2" applyFont="1" applyFill="1" applyBorder="1"/>
    <xf numFmtId="0" fontId="43" fillId="0" borderId="0" xfId="2" applyFont="1" applyBorder="1" applyAlignment="1">
      <alignment horizontal="center"/>
    </xf>
    <xf numFmtId="164" fontId="28" fillId="0" borderId="0" xfId="2" applyNumberFormat="1" applyFont="1" applyFill="1" applyBorder="1"/>
    <xf numFmtId="164" fontId="28" fillId="2" borderId="0" xfId="2" applyNumberFormat="1" applyFont="1" applyFill="1" applyBorder="1" applyAlignment="1">
      <alignment horizontal="left" indent="6"/>
    </xf>
    <xf numFmtId="0" fontId="22" fillId="4" borderId="14" xfId="2" applyFont="1" applyFill="1" applyBorder="1"/>
    <xf numFmtId="0" fontId="22" fillId="0" borderId="0" xfId="2" applyFont="1" applyBorder="1" applyAlignment="1"/>
    <xf numFmtId="0" fontId="22" fillId="4" borderId="17" xfId="2" applyFont="1" applyFill="1" applyBorder="1"/>
    <xf numFmtId="0" fontId="22" fillId="4" borderId="18" xfId="2" applyFont="1" applyFill="1" applyBorder="1"/>
    <xf numFmtId="0" fontId="22" fillId="0" borderId="0" xfId="2" applyFont="1" applyBorder="1" applyAlignment="1">
      <alignment horizontal="left" indent="2"/>
    </xf>
    <xf numFmtId="3" fontId="27" fillId="0" borderId="0" xfId="2" applyNumberFormat="1" applyFont="1" applyBorder="1" applyAlignment="1">
      <alignment horizontal="center"/>
    </xf>
    <xf numFmtId="0" fontId="16" fillId="0" borderId="0" xfId="2" applyFont="1" applyBorder="1"/>
    <xf numFmtId="0" fontId="27" fillId="0" borderId="0" xfId="2" applyFont="1" applyBorder="1" applyAlignment="1">
      <alignment horizontal="center"/>
    </xf>
    <xf numFmtId="0" fontId="27" fillId="0" borderId="0" xfId="2" applyFont="1" applyBorder="1" applyAlignment="1">
      <alignment horizontal="left"/>
    </xf>
    <xf numFmtId="1" fontId="18" fillId="0" borderId="0" xfId="2" applyNumberFormat="1" applyFont="1" applyFill="1" applyBorder="1"/>
    <xf numFmtId="0" fontId="30" fillId="0" borderId="0" xfId="2" applyFont="1" applyBorder="1" applyAlignment="1">
      <alignment horizontal="right"/>
    </xf>
    <xf numFmtId="0" fontId="18" fillId="0" borderId="0" xfId="2" applyFont="1" applyBorder="1" applyAlignment="1">
      <alignment horizontal="center"/>
    </xf>
    <xf numFmtId="1" fontId="23" fillId="0" borderId="0" xfId="2" applyNumberFormat="1" applyFont="1" applyBorder="1"/>
    <xf numFmtId="0" fontId="22" fillId="5" borderId="14" xfId="2" applyFont="1" applyFill="1" applyBorder="1"/>
    <xf numFmtId="0" fontId="22" fillId="5" borderId="0" xfId="2" applyFont="1" applyFill="1" applyBorder="1"/>
    <xf numFmtId="0" fontId="22" fillId="0" borderId="12" xfId="2" applyFont="1" applyBorder="1"/>
    <xf numFmtId="0" fontId="26" fillId="0" borderId="0" xfId="2" applyFont="1" applyBorder="1"/>
    <xf numFmtId="0" fontId="46" fillId="0" borderId="0" xfId="2" applyFont="1" applyBorder="1"/>
    <xf numFmtId="0" fontId="23" fillId="0" borderId="0" xfId="2" applyFont="1" applyBorder="1"/>
    <xf numFmtId="0" fontId="30" fillId="0" borderId="0" xfId="2" applyFont="1" applyBorder="1"/>
    <xf numFmtId="0" fontId="39" fillId="0" borderId="0" xfId="2" applyFont="1" applyBorder="1" applyAlignment="1">
      <alignment horizontal="center"/>
    </xf>
    <xf numFmtId="0" fontId="30" fillId="0" borderId="0" xfId="2" applyFont="1" applyBorder="1" applyAlignment="1">
      <alignment vertical="center"/>
    </xf>
    <xf numFmtId="1" fontId="28" fillId="0" borderId="0" xfId="2" applyNumberFormat="1" applyFont="1" applyBorder="1" applyAlignment="1">
      <alignment horizontal="left"/>
    </xf>
    <xf numFmtId="0" fontId="28" fillId="0" borderId="0" xfId="2" applyFont="1" applyFill="1" applyBorder="1" applyAlignment="1">
      <alignment horizontal="left"/>
    </xf>
    <xf numFmtId="0" fontId="19" fillId="0" borderId="0" xfId="2" applyFont="1" applyBorder="1" applyAlignment="1">
      <alignment horizontal="right"/>
    </xf>
    <xf numFmtId="0" fontId="18" fillId="0" borderId="0" xfId="2" applyFont="1" applyFill="1" applyBorder="1" applyAlignment="1">
      <alignment horizontal="center"/>
    </xf>
    <xf numFmtId="0" fontId="30" fillId="0" borderId="0" xfId="2" applyFont="1" applyBorder="1" applyAlignment="1">
      <alignment horizontal="center"/>
    </xf>
    <xf numFmtId="1" fontId="31" fillId="3" borderId="0" xfId="2" applyNumberFormat="1" applyFont="1" applyFill="1" applyBorder="1" applyAlignment="1">
      <alignment horizontal="center" shrinkToFit="1"/>
    </xf>
    <xf numFmtId="1" fontId="18" fillId="0" borderId="0" xfId="2" applyNumberFormat="1" applyFont="1" applyBorder="1"/>
    <xf numFmtId="0" fontId="32" fillId="0" borderId="0" xfId="2" applyFont="1" applyBorder="1" applyAlignment="1">
      <alignment horizontal="right"/>
    </xf>
    <xf numFmtId="0" fontId="22" fillId="0" borderId="0" xfId="2" applyFont="1"/>
    <xf numFmtId="9" fontId="18" fillId="0" borderId="0" xfId="2" applyNumberFormat="1" applyFont="1" applyBorder="1" applyAlignment="1">
      <alignment horizontal="center"/>
    </xf>
    <xf numFmtId="1" fontId="18" fillId="0" borderId="0" xfId="2" applyNumberFormat="1" applyFont="1" applyBorder="1" applyAlignment="1"/>
    <xf numFmtId="0" fontId="33" fillId="0" borderId="0" xfId="2" applyFont="1" applyBorder="1"/>
    <xf numFmtId="0" fontId="18" fillId="0" borderId="0" xfId="2" applyFont="1" applyBorder="1" applyAlignment="1">
      <alignment horizontal="right"/>
    </xf>
    <xf numFmtId="9" fontId="18" fillId="0" borderId="0" xfId="2" applyNumberFormat="1" applyFont="1" applyBorder="1" applyAlignment="1"/>
    <xf numFmtId="0" fontId="28" fillId="0" borderId="0" xfId="2" applyFont="1" applyBorder="1" applyAlignment="1">
      <alignment horizontal="left"/>
    </xf>
    <xf numFmtId="0" fontId="22" fillId="0" borderId="0" xfId="2" applyFont="1" applyFill="1" applyBorder="1"/>
    <xf numFmtId="14" fontId="27" fillId="0" borderId="0" xfId="2" applyNumberFormat="1" applyFont="1" applyBorder="1" applyAlignment="1">
      <alignment horizontal="center"/>
    </xf>
    <xf numFmtId="14" fontId="35" fillId="0" borderId="0" xfId="2" applyNumberFormat="1" applyFont="1" applyBorder="1" applyAlignment="1">
      <alignment horizontal="center" shrinkToFit="1"/>
    </xf>
    <xf numFmtId="1" fontId="18" fillId="2" borderId="0" xfId="2" applyNumberFormat="1" applyFont="1" applyFill="1" applyBorder="1"/>
    <xf numFmtId="14" fontId="48" fillId="0" borderId="0" xfId="2" applyNumberFormat="1" applyFont="1" applyBorder="1" applyAlignment="1">
      <alignment horizontal="center" shrinkToFit="1"/>
    </xf>
    <xf numFmtId="0" fontId="19" fillId="0" borderId="11" xfId="2" applyFont="1" applyBorder="1" applyAlignment="1">
      <alignment shrinkToFit="1"/>
    </xf>
    <xf numFmtId="14" fontId="35" fillId="0" borderId="12" xfId="2" applyNumberFormat="1" applyFont="1" applyBorder="1" applyAlignment="1">
      <alignment horizontal="center" shrinkToFit="1"/>
    </xf>
    <xf numFmtId="1" fontId="19" fillId="0" borderId="17" xfId="2" applyNumberFormat="1" applyFont="1" applyBorder="1" applyAlignment="1">
      <alignment shrinkToFit="1"/>
    </xf>
    <xf numFmtId="0" fontId="30" fillId="0" borderId="12" xfId="2" applyFont="1" applyBorder="1"/>
    <xf numFmtId="0" fontId="18" fillId="0" borderId="12" xfId="2" applyFont="1" applyBorder="1" applyAlignment="1"/>
    <xf numFmtId="14" fontId="18" fillId="0" borderId="12" xfId="2" applyNumberFormat="1" applyFont="1" applyBorder="1" applyAlignment="1"/>
    <xf numFmtId="0" fontId="18" fillId="0" borderId="12" xfId="2" applyFont="1" applyBorder="1" applyAlignment="1">
      <alignment horizontal="center"/>
    </xf>
    <xf numFmtId="0" fontId="28" fillId="0" borderId="12" xfId="2" applyFont="1" applyFill="1" applyBorder="1" applyAlignment="1">
      <alignment horizontal="left"/>
    </xf>
    <xf numFmtId="0" fontId="18" fillId="0" borderId="18" xfId="2" applyFont="1" applyBorder="1" applyAlignment="1">
      <alignment horizontal="center"/>
    </xf>
    <xf numFmtId="0" fontId="34" fillId="0" borderId="0" xfId="2" applyFont="1"/>
    <xf numFmtId="0" fontId="37" fillId="0" borderId="0" xfId="2" applyFont="1" applyAlignment="1">
      <alignment horizontal="right"/>
    </xf>
    <xf numFmtId="0" fontId="19" fillId="0" borderId="0" xfId="2" applyFont="1" applyBorder="1" applyAlignment="1">
      <alignment shrinkToFit="1"/>
    </xf>
    <xf numFmtId="0" fontId="36" fillId="0" borderId="0" xfId="2" applyFont="1" applyAlignment="1">
      <alignment horizontal="center"/>
    </xf>
    <xf numFmtId="0" fontId="25" fillId="0" borderId="0" xfId="2" applyFont="1" applyAlignment="1">
      <alignment horizontal="center"/>
    </xf>
    <xf numFmtId="0" fontId="49" fillId="0" borderId="0" xfId="1" applyFont="1" applyFill="1" applyBorder="1" applyAlignment="1">
      <alignment horizontal="center" wrapText="1" readingOrder="1"/>
    </xf>
    <xf numFmtId="0" fontId="49" fillId="0" borderId="0" xfId="1" applyFont="1" applyFill="1" applyBorder="1" applyAlignment="1">
      <alignment horizontal="left" wrapText="1" readingOrder="1"/>
    </xf>
    <xf numFmtId="0" fontId="18" fillId="0" borderId="0" xfId="1" applyFont="1" applyFill="1" applyBorder="1"/>
    <xf numFmtId="0" fontId="18" fillId="0" borderId="0" xfId="1" applyFont="1" applyFill="1" applyBorder="1" applyAlignment="1">
      <alignment horizontal="center" wrapText="1" readingOrder="1"/>
    </xf>
    <xf numFmtId="0" fontId="18" fillId="0" borderId="0" xfId="1" applyFont="1" applyFill="1" applyBorder="1" applyAlignment="1">
      <alignment horizontal="left" wrapText="1" readingOrder="1"/>
    </xf>
    <xf numFmtId="0" fontId="23" fillId="0" borderId="0" xfId="1" applyFont="1" applyFill="1" applyBorder="1" applyAlignment="1">
      <alignment horizontal="left" wrapText="1" readingOrder="1"/>
    </xf>
    <xf numFmtId="0" fontId="33" fillId="0" borderId="0" xfId="1" applyFont="1" applyFill="1"/>
    <xf numFmtId="9" fontId="22" fillId="0" borderId="0" xfId="2" applyNumberFormat="1" applyFont="1" applyFill="1" applyBorder="1" applyAlignment="1">
      <alignment horizontal="center"/>
    </xf>
    <xf numFmtId="0" fontId="20" fillId="0" borderId="20" xfId="2" applyFont="1" applyBorder="1" applyAlignment="1">
      <alignment horizontal="center"/>
    </xf>
    <xf numFmtId="1" fontId="23" fillId="0" borderId="21" xfId="2" applyNumberFormat="1" applyFont="1" applyBorder="1"/>
    <xf numFmtId="1" fontId="23" fillId="0" borderId="21" xfId="2" applyNumberFormat="1" applyFont="1" applyFill="1" applyBorder="1"/>
    <xf numFmtId="0" fontId="22" fillId="0" borderId="21" xfId="2" applyFont="1" applyBorder="1"/>
    <xf numFmtId="1" fontId="18" fillId="0" borderId="21" xfId="2" applyNumberFormat="1" applyFont="1" applyBorder="1" applyAlignment="1">
      <alignment horizontal="right"/>
    </xf>
    <xf numFmtId="1" fontId="18" fillId="0" borderId="23" xfId="2" applyNumberFormat="1" applyFont="1" applyBorder="1" applyAlignment="1">
      <alignment horizontal="right"/>
    </xf>
    <xf numFmtId="0" fontId="18" fillId="0" borderId="23" xfId="2" applyFont="1" applyBorder="1" applyAlignment="1">
      <alignment horizontal="right"/>
    </xf>
    <xf numFmtId="1" fontId="23" fillId="0" borderId="21" xfId="2" applyNumberFormat="1" applyFont="1" applyBorder="1" applyAlignment="1">
      <alignment horizontal="right"/>
    </xf>
    <xf numFmtId="1" fontId="23" fillId="0" borderId="21" xfId="2" applyNumberFormat="1" applyFont="1" applyFill="1" applyBorder="1" applyAlignment="1"/>
    <xf numFmtId="1" fontId="23" fillId="0" borderId="24" xfId="2" applyNumberFormat="1" applyFont="1" applyBorder="1"/>
    <xf numFmtId="1" fontId="23" fillId="0" borderId="25" xfId="2" applyNumberFormat="1" applyFont="1" applyBorder="1"/>
    <xf numFmtId="0" fontId="15" fillId="0" borderId="0" xfId="2" applyFont="1" applyAlignment="1">
      <alignment horizontal="right"/>
    </xf>
    <xf numFmtId="1" fontId="4" fillId="0" borderId="0" xfId="0" applyNumberFormat="1" applyFont="1" applyFill="1" applyBorder="1" applyAlignment="1">
      <alignment horizontal="right" wrapText="1"/>
    </xf>
    <xf numFmtId="1" fontId="4" fillId="0" borderId="0" xfId="0" applyNumberFormat="1" applyFont="1" applyFill="1" applyBorder="1" applyAlignment="1">
      <alignment wrapText="1"/>
    </xf>
    <xf numFmtId="0" fontId="52" fillId="0" borderId="0" xfId="2" applyFont="1" applyBorder="1"/>
    <xf numFmtId="1" fontId="53" fillId="0" borderId="0" xfId="2" applyNumberFormat="1" applyFont="1" applyBorder="1" applyAlignment="1">
      <alignment horizontal="center"/>
    </xf>
    <xf numFmtId="0" fontId="54" fillId="0" borderId="0" xfId="2" applyFont="1" applyBorder="1"/>
    <xf numFmtId="1" fontId="23" fillId="0" borderId="5" xfId="2" applyNumberFormat="1" applyFont="1" applyBorder="1"/>
    <xf numFmtId="0" fontId="4" fillId="0" borderId="0" xfId="0" applyFont="1" applyFill="1" applyBorder="1" applyAlignment="1">
      <alignment horizontal="left" wrapText="1" indent="2"/>
    </xf>
    <xf numFmtId="0" fontId="0" fillId="0" borderId="0" xfId="0" applyAlignment="1">
      <alignment horizontal="center"/>
    </xf>
    <xf numFmtId="0" fontId="22" fillId="5" borderId="8" xfId="2" applyFont="1" applyFill="1" applyBorder="1"/>
    <xf numFmtId="1" fontId="45" fillId="5" borderId="9" xfId="2" applyNumberFormat="1" applyFont="1" applyFill="1" applyBorder="1"/>
    <xf numFmtId="1" fontId="45" fillId="5" borderId="0" xfId="2" applyNumberFormat="1" applyFont="1" applyFill="1" applyBorder="1"/>
    <xf numFmtId="1" fontId="55" fillId="5" borderId="0" xfId="2" applyNumberFormat="1" applyFont="1" applyFill="1" applyBorder="1"/>
    <xf numFmtId="1" fontId="22" fillId="4" borderId="0" xfId="2" applyNumberFormat="1" applyFont="1" applyFill="1" applyBorder="1"/>
    <xf numFmtId="1" fontId="45" fillId="5" borderId="15" xfId="2" applyNumberFormat="1" applyFont="1" applyFill="1" applyBorder="1"/>
    <xf numFmtId="1" fontId="55" fillId="5" borderId="15" xfId="2" applyNumberFormat="1" applyFont="1" applyFill="1" applyBorder="1"/>
    <xf numFmtId="0" fontId="25" fillId="5" borderId="15" xfId="2" applyFont="1" applyFill="1" applyBorder="1"/>
    <xf numFmtId="0" fontId="22" fillId="5" borderId="17" xfId="2" applyFont="1" applyFill="1" applyBorder="1"/>
    <xf numFmtId="0" fontId="30" fillId="4" borderId="8" xfId="2" applyFont="1" applyFill="1" applyBorder="1"/>
    <xf numFmtId="0" fontId="22" fillId="4" borderId="9" xfId="2" applyFont="1" applyFill="1" applyBorder="1"/>
    <xf numFmtId="1" fontId="22" fillId="4" borderId="10" xfId="2" applyNumberFormat="1" applyFont="1" applyFill="1" applyBorder="1"/>
    <xf numFmtId="0" fontId="22" fillId="4" borderId="15" xfId="2" applyFont="1" applyFill="1" applyBorder="1"/>
    <xf numFmtId="0" fontId="42" fillId="4" borderId="15" xfId="2" applyFont="1" applyFill="1" applyBorder="1" applyAlignment="1">
      <alignment horizontal="center"/>
    </xf>
    <xf numFmtId="1" fontId="22" fillId="4" borderId="15" xfId="2" applyNumberFormat="1" applyFont="1" applyFill="1" applyBorder="1"/>
    <xf numFmtId="1" fontId="18" fillId="2" borderId="6" xfId="2" applyNumberFormat="1" applyFont="1" applyFill="1" applyBorder="1"/>
    <xf numFmtId="1" fontId="30" fillId="4" borderId="19" xfId="2" applyNumberFormat="1" applyFont="1" applyFill="1" applyBorder="1"/>
    <xf numFmtId="1" fontId="22" fillId="0" borderId="21" xfId="2" applyNumberFormat="1" applyFont="1" applyBorder="1"/>
    <xf numFmtId="15" fontId="56" fillId="0" borderId="0" xfId="2" applyNumberFormat="1" applyFont="1" applyFill="1" applyBorder="1" applyAlignment="1">
      <alignment horizontal="center" shrinkToFit="1"/>
    </xf>
    <xf numFmtId="0" fontId="21" fillId="0" borderId="0" xfId="2" applyFont="1" applyBorder="1"/>
    <xf numFmtId="0" fontId="57" fillId="0" borderId="0" xfId="2" applyFont="1" applyBorder="1"/>
    <xf numFmtId="1" fontId="21" fillId="0" borderId="0" xfId="2" applyNumberFormat="1" applyFont="1" applyBorder="1" applyAlignment="1"/>
    <xf numFmtId="9" fontId="21" fillId="0" borderId="0" xfId="2" applyNumberFormat="1" applyFont="1" applyBorder="1" applyAlignment="1">
      <alignment horizontal="center"/>
    </xf>
    <xf numFmtId="0" fontId="21" fillId="0" borderId="0" xfId="2" applyFont="1" applyBorder="1" applyAlignment="1">
      <alignment horizontal="right"/>
    </xf>
    <xf numFmtId="0" fontId="22" fillId="0" borderId="0" xfId="0" applyFont="1" applyBorder="1" applyAlignment="1"/>
    <xf numFmtId="0" fontId="14" fillId="0" borderId="0" xfId="2" applyFont="1" applyBorder="1" applyAlignment="1">
      <alignment horizontal="center"/>
    </xf>
    <xf numFmtId="0" fontId="20" fillId="0" borderId="0" xfId="2" applyFont="1" applyBorder="1" applyAlignment="1">
      <alignment horizontal="center"/>
    </xf>
    <xf numFmtId="1" fontId="23" fillId="0" borderId="0" xfId="2" applyNumberFormat="1" applyFont="1" applyFill="1" applyBorder="1"/>
    <xf numFmtId="1" fontId="22" fillId="0" borderId="0" xfId="2" applyNumberFormat="1" applyFont="1" applyBorder="1"/>
    <xf numFmtId="1" fontId="18" fillId="0" borderId="0" xfId="2" applyNumberFormat="1" applyFont="1" applyBorder="1" applyAlignment="1">
      <alignment horizontal="right"/>
    </xf>
    <xf numFmtId="1" fontId="23" fillId="0" borderId="0" xfId="2" applyNumberFormat="1" applyFont="1" applyBorder="1" applyAlignment="1">
      <alignment horizontal="right"/>
    </xf>
    <xf numFmtId="1" fontId="23" fillId="0" borderId="0" xfId="2" applyNumberFormat="1" applyFont="1" applyFill="1" applyBorder="1" applyAlignment="1"/>
    <xf numFmtId="0" fontId="22" fillId="4" borderId="14" xfId="2" applyFont="1" applyFill="1" applyBorder="1" applyAlignment="1">
      <alignment horizontal="left"/>
    </xf>
    <xf numFmtId="1" fontId="23" fillId="0" borderId="0" xfId="2" applyNumberFormat="1" applyFont="1" applyBorder="1" applyAlignment="1"/>
    <xf numFmtId="1" fontId="58" fillId="0" borderId="2" xfId="0" applyNumberFormat="1" applyFont="1" applyFill="1" applyBorder="1" applyAlignment="1">
      <alignment horizontal="center" wrapText="1"/>
    </xf>
    <xf numFmtId="1" fontId="23" fillId="0" borderId="23" xfId="2" applyNumberFormat="1" applyFont="1" applyBorder="1"/>
    <xf numFmtId="1" fontId="23" fillId="0" borderId="22" xfId="0" applyNumberFormat="1" applyFont="1" applyBorder="1"/>
    <xf numFmtId="1" fontId="10" fillId="0" borderId="1" xfId="0" applyNumberFormat="1" applyFont="1" applyFill="1" applyBorder="1" applyAlignment="1">
      <alignment horizontal="center" wrapText="1"/>
    </xf>
    <xf numFmtId="1" fontId="25" fillId="0" borderId="0" xfId="2" applyNumberFormat="1" applyFont="1" applyBorder="1" applyAlignment="1">
      <alignment horizontal="center"/>
    </xf>
    <xf numFmtId="1" fontId="18" fillId="0" borderId="0" xfId="2" applyNumberFormat="1" applyFont="1"/>
    <xf numFmtId="0" fontId="22" fillId="4" borderId="6" xfId="2" applyFont="1" applyFill="1" applyBorder="1"/>
    <xf numFmtId="1" fontId="18" fillId="0" borderId="6" xfId="2" applyNumberFormat="1" applyFont="1" applyFill="1" applyBorder="1"/>
    <xf numFmtId="1" fontId="18" fillId="2" borderId="16" xfId="2" applyNumberFormat="1" applyFont="1" applyFill="1" applyBorder="1"/>
    <xf numFmtId="0" fontId="22" fillId="0" borderId="0" xfId="2" applyFont="1" applyBorder="1" applyAlignment="1">
      <alignment horizontal="left" indent="1"/>
    </xf>
    <xf numFmtId="0" fontId="18" fillId="0" borderId="0" xfId="2" applyFont="1" applyBorder="1" applyAlignment="1">
      <alignment horizontal="left" indent="1"/>
    </xf>
    <xf numFmtId="0" fontId="35" fillId="0" borderId="0" xfId="2" applyFont="1" applyBorder="1" applyAlignment="1">
      <alignment horizontal="left" shrinkToFit="1"/>
    </xf>
    <xf numFmtId="0" fontId="35" fillId="0" borderId="12" xfId="2" applyFont="1" applyBorder="1" applyAlignment="1">
      <alignment horizontal="left" shrinkToFit="1"/>
    </xf>
    <xf numFmtId="1" fontId="22" fillId="5" borderId="10" xfId="2" applyNumberFormat="1" applyFont="1" applyFill="1" applyBorder="1"/>
    <xf numFmtId="1" fontId="22" fillId="5" borderId="15" xfId="2" applyNumberFormat="1" applyFont="1" applyFill="1" applyBorder="1"/>
    <xf numFmtId="0" fontId="23" fillId="5" borderId="18" xfId="2" applyFont="1" applyFill="1" applyBorder="1"/>
    <xf numFmtId="0" fontId="23" fillId="5" borderId="19" xfId="2" applyFont="1" applyFill="1" applyBorder="1"/>
    <xf numFmtId="0" fontId="59" fillId="0" borderId="0" xfId="0" applyFont="1" applyFill="1" applyBorder="1" applyAlignment="1">
      <alignment wrapText="1"/>
    </xf>
    <xf numFmtId="1" fontId="18" fillId="0" borderId="16" xfId="2" applyNumberFormat="1" applyFont="1" applyFill="1" applyBorder="1"/>
    <xf numFmtId="14" fontId="22" fillId="0" borderId="0" xfId="2" applyNumberFormat="1" applyFont="1" applyFill="1" applyBorder="1" applyAlignment="1">
      <alignment horizontal="center"/>
    </xf>
    <xf numFmtId="1" fontId="18" fillId="0" borderId="16" xfId="2" applyNumberFormat="1" applyFont="1" applyBorder="1"/>
    <xf numFmtId="0" fontId="24" fillId="0" borderId="0" xfId="2" applyFont="1" applyBorder="1"/>
    <xf numFmtId="1" fontId="12" fillId="0" borderId="0" xfId="2" applyNumberFormat="1" applyFont="1" applyBorder="1" applyAlignment="1"/>
    <xf numFmtId="0" fontId="12" fillId="0" borderId="16" xfId="2" applyFont="1" applyBorder="1" applyAlignment="1">
      <alignment horizontal="right"/>
    </xf>
    <xf numFmtId="9" fontId="12" fillId="0" borderId="0" xfId="2" applyNumberFormat="1" applyFont="1" applyBorder="1" applyAlignment="1">
      <alignment horizontal="center"/>
    </xf>
    <xf numFmtId="0" fontId="6" fillId="0" borderId="1" xfId="0" applyFont="1" applyFill="1" applyBorder="1" applyAlignment="1">
      <alignment horizontal="left" wrapText="1"/>
    </xf>
    <xf numFmtId="0" fontId="19" fillId="0" borderId="0" xfId="2" applyFont="1" applyBorder="1" applyAlignment="1">
      <alignment horizontal="left" indent="1"/>
    </xf>
    <xf numFmtId="0" fontId="10" fillId="0" borderId="1" xfId="0" applyFont="1" applyFill="1" applyBorder="1" applyAlignment="1">
      <alignment horizontal="center" wrapText="1"/>
    </xf>
    <xf numFmtId="0" fontId="1" fillId="0" borderId="3" xfId="0" applyFont="1" applyFill="1" applyBorder="1" applyAlignment="1">
      <alignment wrapText="1"/>
    </xf>
    <xf numFmtId="0" fontId="1" fillId="0" borderId="4" xfId="0" applyFont="1" applyFill="1" applyBorder="1" applyAlignment="1">
      <alignment wrapText="1"/>
    </xf>
    <xf numFmtId="0" fontId="1" fillId="0" borderId="0" xfId="0" applyFont="1" applyFill="1" applyBorder="1" applyAlignment="1">
      <alignment horizontal="left"/>
    </xf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horizontal="left"/>
    </xf>
    <xf numFmtId="14" fontId="25" fillId="0" borderId="0" xfId="2" applyNumberFormat="1" applyFont="1" applyFill="1" applyBorder="1" applyAlignment="1">
      <alignment horizontal="center"/>
    </xf>
    <xf numFmtId="0" fontId="1" fillId="0" borderId="3" xfId="0" applyFont="1" applyFill="1" applyBorder="1" applyAlignment="1">
      <alignment horizontal="left" wrapText="1"/>
    </xf>
    <xf numFmtId="0" fontId="1" fillId="0" borderId="4" xfId="0" applyFont="1" applyFill="1" applyBorder="1" applyAlignment="1">
      <alignment horizontal="left" wrapText="1"/>
    </xf>
    <xf numFmtId="0" fontId="1" fillId="0" borderId="5" xfId="0" applyFont="1" applyFill="1" applyBorder="1" applyAlignment="1">
      <alignment horizontal="left" wrapText="1"/>
    </xf>
    <xf numFmtId="0" fontId="1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51" fillId="0" borderId="0" xfId="0" applyFont="1" applyFill="1" applyBorder="1" applyAlignment="1">
      <alignment horizontal="left" wrapText="1"/>
    </xf>
    <xf numFmtId="0" fontId="35" fillId="0" borderId="0" xfId="2" applyFont="1" applyBorder="1" applyAlignment="1">
      <alignment horizontal="left" shrinkToFit="1"/>
    </xf>
    <xf numFmtId="0" fontId="35" fillId="0" borderId="12" xfId="2" applyFont="1" applyBorder="1" applyAlignment="1">
      <alignment horizontal="left" shrinkToFit="1"/>
    </xf>
    <xf numFmtId="14" fontId="16" fillId="0" borderId="0" xfId="2" applyNumberFormat="1" applyFont="1" applyBorder="1" applyAlignment="1">
      <alignment horizontal="center"/>
    </xf>
    <xf numFmtId="0" fontId="13" fillId="0" borderId="8" xfId="2" applyFont="1" applyBorder="1" applyAlignment="1">
      <alignment horizontal="center"/>
    </xf>
    <xf numFmtId="0" fontId="13" fillId="0" borderId="9" xfId="2" applyFont="1" applyBorder="1" applyAlignment="1">
      <alignment horizontal="center"/>
    </xf>
    <xf numFmtId="0" fontId="13" fillId="0" borderId="10" xfId="2" applyFont="1" applyBorder="1" applyAlignment="1">
      <alignment horizontal="center"/>
    </xf>
    <xf numFmtId="0" fontId="14" fillId="0" borderId="8" xfId="2" applyFont="1" applyBorder="1" applyAlignment="1">
      <alignment horizontal="center"/>
    </xf>
    <xf numFmtId="0" fontId="14" fillId="0" borderId="9" xfId="2" applyFont="1" applyBorder="1" applyAlignment="1">
      <alignment horizontal="center"/>
    </xf>
    <xf numFmtId="0" fontId="14" fillId="0" borderId="10" xfId="2" applyFont="1" applyBorder="1" applyAlignment="1">
      <alignment horizontal="center"/>
    </xf>
    <xf numFmtId="0" fontId="16" fillId="0" borderId="11" xfId="2" applyFont="1" applyBorder="1" applyAlignment="1">
      <alignment horizontal="center" shrinkToFit="1"/>
    </xf>
    <xf numFmtId="0" fontId="16" fillId="0" borderId="12" xfId="2" applyFont="1" applyBorder="1" applyAlignment="1">
      <alignment horizontal="center" shrinkToFit="1"/>
    </xf>
    <xf numFmtId="0" fontId="16" fillId="0" borderId="13" xfId="2" applyFont="1" applyBorder="1" applyAlignment="1">
      <alignment horizontal="center" shrinkToFit="1"/>
    </xf>
    <xf numFmtId="0" fontId="17" fillId="0" borderId="11" xfId="2" applyFont="1" applyBorder="1" applyAlignment="1">
      <alignment horizontal="center"/>
    </xf>
    <xf numFmtId="0" fontId="17" fillId="0" borderId="12" xfId="2" applyFont="1" applyBorder="1" applyAlignment="1">
      <alignment horizontal="center"/>
    </xf>
    <xf numFmtId="0" fontId="17" fillId="0" borderId="13" xfId="2" applyFont="1" applyBorder="1" applyAlignment="1">
      <alignment horizontal="center"/>
    </xf>
    <xf numFmtId="0" fontId="1" fillId="0" borderId="3" xfId="0" applyFont="1" applyBorder="1" applyAlignment="1"/>
    <xf numFmtId="0" fontId="1" fillId="0" borderId="4" xfId="0" applyFont="1" applyBorder="1" applyAlignment="1"/>
    <xf numFmtId="0" fontId="5" fillId="0" borderId="6" xfId="0" applyFont="1" applyFill="1" applyBorder="1" applyAlignment="1">
      <alignment horizont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colors>
    <mruColors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ilmb21.indiatimes.com/service/home/~/Final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1.86 "/>
      <sheetName val="Reader"/>
      <sheetName val="Sheet1"/>
    </sheetNames>
    <sheetDataSet>
      <sheetData sheetId="0"/>
      <sheetData sheetId="1"/>
      <sheetData sheetId="2">
        <row r="4">
          <cell r="S4">
            <v>13260</v>
          </cell>
          <cell r="T4">
            <v>37400</v>
          </cell>
        </row>
        <row r="5">
          <cell r="S5">
            <v>13680</v>
          </cell>
          <cell r="T5">
            <v>37400</v>
          </cell>
        </row>
        <row r="6">
          <cell r="S6">
            <v>14100</v>
          </cell>
          <cell r="T6">
            <v>38530</v>
          </cell>
        </row>
        <row r="7">
          <cell r="S7">
            <v>14520</v>
          </cell>
          <cell r="T7">
            <v>38530</v>
          </cell>
        </row>
        <row r="8">
          <cell r="S8">
            <v>14940</v>
          </cell>
          <cell r="T8">
            <v>39690</v>
          </cell>
        </row>
        <row r="9">
          <cell r="S9">
            <v>15360</v>
          </cell>
          <cell r="T9">
            <v>39690</v>
          </cell>
        </row>
        <row r="10">
          <cell r="S10">
            <v>15780</v>
          </cell>
          <cell r="T10">
            <v>40890</v>
          </cell>
        </row>
        <row r="11">
          <cell r="S11">
            <v>16200</v>
          </cell>
          <cell r="T11">
            <v>40890</v>
          </cell>
        </row>
        <row r="12">
          <cell r="S12">
            <v>16400</v>
          </cell>
          <cell r="T12">
            <v>43390</v>
          </cell>
        </row>
        <row r="13">
          <cell r="S13">
            <v>16620</v>
          </cell>
          <cell r="T13">
            <v>42120</v>
          </cell>
        </row>
        <row r="14">
          <cell r="S14">
            <v>16850</v>
          </cell>
          <cell r="T14">
            <v>43390</v>
          </cell>
        </row>
        <row r="15">
          <cell r="S15">
            <v>17040</v>
          </cell>
          <cell r="T15">
            <v>42120</v>
          </cell>
        </row>
        <row r="16">
          <cell r="S16">
            <v>17300</v>
          </cell>
          <cell r="T16">
            <v>44700</v>
          </cell>
        </row>
        <row r="17">
          <cell r="S17">
            <v>17460</v>
          </cell>
          <cell r="T17">
            <v>43390</v>
          </cell>
        </row>
        <row r="18">
          <cell r="S18">
            <v>17750</v>
          </cell>
          <cell r="T18">
            <v>44700</v>
          </cell>
        </row>
        <row r="19">
          <cell r="S19">
            <v>17880</v>
          </cell>
          <cell r="T19">
            <v>43390</v>
          </cell>
        </row>
        <row r="20">
          <cell r="S20">
            <v>18200</v>
          </cell>
          <cell r="T20">
            <v>46050</v>
          </cell>
        </row>
        <row r="21">
          <cell r="S21">
            <v>18300</v>
          </cell>
          <cell r="T21">
            <v>44700</v>
          </cell>
        </row>
        <row r="22">
          <cell r="S22">
            <v>18650</v>
          </cell>
          <cell r="T22">
            <v>46050</v>
          </cell>
        </row>
        <row r="23">
          <cell r="S23">
            <v>18720</v>
          </cell>
          <cell r="T23">
            <v>44700</v>
          </cell>
        </row>
        <row r="24">
          <cell r="S24">
            <v>19100</v>
          </cell>
          <cell r="T24">
            <v>47440</v>
          </cell>
        </row>
        <row r="25">
          <cell r="S25">
            <v>19140</v>
          </cell>
          <cell r="T25">
            <v>46050</v>
          </cell>
        </row>
        <row r="26">
          <cell r="S26">
            <v>19550</v>
          </cell>
          <cell r="T26">
            <v>47440</v>
          </cell>
        </row>
        <row r="27">
          <cell r="S27">
            <v>19560</v>
          </cell>
          <cell r="T27">
            <v>46050</v>
          </cell>
        </row>
        <row r="28">
          <cell r="S28">
            <v>19980</v>
          </cell>
          <cell r="T28">
            <v>47440</v>
          </cell>
        </row>
        <row r="29">
          <cell r="S29">
            <v>20000</v>
          </cell>
          <cell r="T29">
            <v>48870</v>
          </cell>
        </row>
        <row r="30">
          <cell r="S30">
            <v>20450</v>
          </cell>
          <cell r="T30">
            <v>48870</v>
          </cell>
        </row>
        <row r="31">
          <cell r="S31">
            <v>20900</v>
          </cell>
          <cell r="T31">
            <v>50340</v>
          </cell>
        </row>
        <row r="32">
          <cell r="S32">
            <v>21400</v>
          </cell>
          <cell r="T32">
            <v>50340</v>
          </cell>
        </row>
        <row r="33">
          <cell r="S33">
            <v>21900</v>
          </cell>
          <cell r="T33">
            <v>51860</v>
          </cell>
        </row>
        <row r="34">
          <cell r="S34">
            <v>22400</v>
          </cell>
          <cell r="T34">
            <v>51860</v>
          </cell>
        </row>
        <row r="35">
          <cell r="S35">
            <v>22900</v>
          </cell>
          <cell r="T35">
            <v>53420</v>
          </cell>
        </row>
        <row r="36">
          <cell r="S36">
            <v>23400</v>
          </cell>
          <cell r="T36">
            <v>53420</v>
          </cell>
        </row>
        <row r="37">
          <cell r="S37">
            <v>23900</v>
          </cell>
          <cell r="T37">
            <v>55030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9"/>
  <sheetViews>
    <sheetView topLeftCell="A4" workbookViewId="0">
      <selection activeCell="G30" sqref="G30"/>
    </sheetView>
  </sheetViews>
  <sheetFormatPr defaultRowHeight="20.100000000000001" customHeight="1"/>
  <cols>
    <col min="1" max="1" width="11.5703125" style="132" customWidth="1"/>
    <col min="2" max="2" width="32.140625" style="132" customWidth="1"/>
    <col min="3" max="3" width="11.5703125" style="132" customWidth="1"/>
    <col min="4" max="4" width="9.140625" style="132"/>
    <col min="5" max="16384" width="9.140625" style="136"/>
  </cols>
  <sheetData>
    <row r="1" spans="1:3" ht="20.100000000000001" customHeight="1">
      <c r="A1" s="130" t="s">
        <v>139</v>
      </c>
      <c r="B1" s="131" t="s">
        <v>140</v>
      </c>
      <c r="C1" s="130" t="s">
        <v>141</v>
      </c>
    </row>
    <row r="2" spans="1:3" ht="20.100000000000001" customHeight="1">
      <c r="A2" s="133">
        <v>1</v>
      </c>
      <c r="B2" s="134" t="s">
        <v>142</v>
      </c>
      <c r="C2" s="133" t="s">
        <v>143</v>
      </c>
    </row>
    <row r="3" spans="1:3" ht="20.100000000000001" customHeight="1">
      <c r="A3" s="133">
        <v>2</v>
      </c>
      <c r="B3" s="134" t="s">
        <v>144</v>
      </c>
      <c r="C3" s="133" t="s">
        <v>145</v>
      </c>
    </row>
    <row r="4" spans="1:3" ht="20.100000000000001" customHeight="1">
      <c r="A4" s="133">
        <v>3</v>
      </c>
      <c r="B4" s="134" t="s">
        <v>146</v>
      </c>
      <c r="C4" s="133" t="s">
        <v>147</v>
      </c>
    </row>
    <row r="5" spans="1:3" ht="20.100000000000001" customHeight="1">
      <c r="A5" s="133">
        <v>4</v>
      </c>
      <c r="B5" s="134" t="s">
        <v>148</v>
      </c>
      <c r="C5" s="133" t="s">
        <v>149</v>
      </c>
    </row>
    <row r="6" spans="1:3" ht="20.100000000000001" customHeight="1">
      <c r="A6" s="133">
        <v>5</v>
      </c>
      <c r="B6" s="134" t="s">
        <v>150</v>
      </c>
      <c r="C6" s="133" t="s">
        <v>151</v>
      </c>
    </row>
    <row r="7" spans="1:3" ht="20.100000000000001" customHeight="1">
      <c r="A7" s="133">
        <v>6</v>
      </c>
      <c r="B7" s="134" t="s">
        <v>152</v>
      </c>
      <c r="C7" s="133" t="s">
        <v>153</v>
      </c>
    </row>
    <row r="8" spans="1:3" ht="20.100000000000001" customHeight="1">
      <c r="A8" s="133">
        <v>7</v>
      </c>
      <c r="B8" s="135" t="s">
        <v>154</v>
      </c>
      <c r="C8" s="133" t="s">
        <v>155</v>
      </c>
    </row>
    <row r="9" spans="1:3" ht="20.100000000000001" customHeight="1">
      <c r="A9" s="133">
        <v>8</v>
      </c>
      <c r="B9" s="134" t="s">
        <v>156</v>
      </c>
      <c r="C9" s="133" t="s">
        <v>157</v>
      </c>
    </row>
    <row r="10" spans="1:3" ht="20.100000000000001" customHeight="1">
      <c r="A10" s="133">
        <v>9</v>
      </c>
      <c r="B10" s="134" t="s">
        <v>158</v>
      </c>
      <c r="C10" s="133" t="s">
        <v>159</v>
      </c>
    </row>
    <row r="11" spans="1:3" ht="20.100000000000001" customHeight="1">
      <c r="A11" s="133">
        <v>10</v>
      </c>
      <c r="B11" s="134" t="s">
        <v>160</v>
      </c>
      <c r="C11" s="133" t="s">
        <v>161</v>
      </c>
    </row>
    <row r="12" spans="1:3" ht="20.100000000000001" customHeight="1">
      <c r="A12" s="133">
        <v>11</v>
      </c>
      <c r="B12" s="134" t="s">
        <v>162</v>
      </c>
      <c r="C12" s="133" t="s">
        <v>163</v>
      </c>
    </row>
    <row r="13" spans="1:3" ht="20.100000000000001" customHeight="1">
      <c r="A13" s="133">
        <v>12</v>
      </c>
      <c r="B13" s="134" t="s">
        <v>164</v>
      </c>
      <c r="C13" s="133" t="s">
        <v>165</v>
      </c>
    </row>
    <row r="14" spans="1:3" ht="20.100000000000001" customHeight="1">
      <c r="A14" s="133">
        <v>13</v>
      </c>
      <c r="B14" s="134" t="s">
        <v>166</v>
      </c>
      <c r="C14" s="133" t="s">
        <v>167</v>
      </c>
    </row>
    <row r="15" spans="1:3" ht="20.100000000000001" customHeight="1">
      <c r="A15" s="133">
        <v>14</v>
      </c>
      <c r="B15" s="134" t="s">
        <v>168</v>
      </c>
      <c r="C15" s="133" t="s">
        <v>169</v>
      </c>
    </row>
    <row r="16" spans="1:3" ht="20.100000000000001" customHeight="1">
      <c r="A16" s="133">
        <v>15</v>
      </c>
      <c r="B16" s="134" t="s">
        <v>170</v>
      </c>
      <c r="C16" s="133" t="s">
        <v>171</v>
      </c>
    </row>
    <row r="17" spans="1:3" ht="20.100000000000001" customHeight="1">
      <c r="A17" s="133">
        <v>16</v>
      </c>
      <c r="B17" s="134" t="s">
        <v>172</v>
      </c>
      <c r="C17" s="133" t="s">
        <v>173</v>
      </c>
    </row>
    <row r="18" spans="1:3" ht="20.100000000000001" customHeight="1">
      <c r="A18" s="133">
        <v>17</v>
      </c>
      <c r="B18" s="134" t="s">
        <v>174</v>
      </c>
      <c r="C18" s="133" t="s">
        <v>175</v>
      </c>
    </row>
    <row r="19" spans="1:3" ht="20.100000000000001" customHeight="1">
      <c r="A19" s="133">
        <v>18</v>
      </c>
      <c r="B19" s="134" t="s">
        <v>176</v>
      </c>
      <c r="C19" s="133" t="s">
        <v>177</v>
      </c>
    </row>
    <row r="20" spans="1:3" ht="20.100000000000001" customHeight="1">
      <c r="A20" s="133">
        <v>19</v>
      </c>
      <c r="B20" s="134" t="s">
        <v>178</v>
      </c>
      <c r="C20" s="133" t="s">
        <v>179</v>
      </c>
    </row>
    <row r="21" spans="1:3" ht="20.100000000000001" customHeight="1">
      <c r="A21" s="133">
        <v>20</v>
      </c>
      <c r="B21" s="134" t="s">
        <v>180</v>
      </c>
      <c r="C21" s="133" t="s">
        <v>181</v>
      </c>
    </row>
    <row r="22" spans="1:3" ht="20.100000000000001" customHeight="1">
      <c r="A22" s="133">
        <v>21</v>
      </c>
      <c r="B22" s="134" t="s">
        <v>182</v>
      </c>
      <c r="C22" s="133" t="s">
        <v>183</v>
      </c>
    </row>
    <row r="23" spans="1:3" ht="20.100000000000001" customHeight="1">
      <c r="A23" s="133">
        <v>22</v>
      </c>
      <c r="B23" s="134" t="s">
        <v>184</v>
      </c>
      <c r="C23" s="133" t="s">
        <v>185</v>
      </c>
    </row>
    <row r="24" spans="1:3" ht="20.100000000000001" customHeight="1">
      <c r="A24" s="133">
        <v>23</v>
      </c>
      <c r="B24" s="134" t="s">
        <v>186</v>
      </c>
      <c r="C24" s="133" t="s">
        <v>187</v>
      </c>
    </row>
    <row r="25" spans="1:3" ht="20.100000000000001" customHeight="1">
      <c r="A25" s="133">
        <v>24</v>
      </c>
      <c r="B25" s="134" t="s">
        <v>188</v>
      </c>
      <c r="C25" s="133" t="s">
        <v>189</v>
      </c>
    </row>
    <row r="26" spans="1:3" ht="20.100000000000001" customHeight="1">
      <c r="A26" s="133">
        <v>25</v>
      </c>
      <c r="B26" s="135" t="s">
        <v>190</v>
      </c>
      <c r="C26" s="133" t="s">
        <v>191</v>
      </c>
    </row>
    <row r="27" spans="1:3" ht="20.100000000000001" customHeight="1">
      <c r="A27" s="133">
        <v>26</v>
      </c>
      <c r="B27" s="134" t="s">
        <v>192</v>
      </c>
      <c r="C27" s="133" t="s">
        <v>193</v>
      </c>
    </row>
    <row r="28" spans="1:3" ht="20.100000000000001" customHeight="1">
      <c r="A28" s="133">
        <v>27</v>
      </c>
      <c r="B28" s="134" t="s">
        <v>194</v>
      </c>
      <c r="C28" s="133" t="s">
        <v>195</v>
      </c>
    </row>
    <row r="29" spans="1:3" ht="20.100000000000001" customHeight="1">
      <c r="A29" s="133">
        <v>29</v>
      </c>
      <c r="B29" s="134" t="s">
        <v>196</v>
      </c>
      <c r="C29" s="133" t="s">
        <v>197</v>
      </c>
    </row>
    <row r="30" spans="1:3" ht="20.100000000000001" customHeight="1">
      <c r="A30" s="133">
        <v>30</v>
      </c>
      <c r="B30" s="134" t="s">
        <v>198</v>
      </c>
      <c r="C30" s="133" t="s">
        <v>199</v>
      </c>
    </row>
    <row r="31" spans="1:3" ht="20.100000000000001" customHeight="1">
      <c r="A31" s="133">
        <v>31</v>
      </c>
      <c r="B31" s="134" t="s">
        <v>200</v>
      </c>
      <c r="C31" s="133" t="s">
        <v>201</v>
      </c>
    </row>
    <row r="32" spans="1:3" ht="20.100000000000001" customHeight="1">
      <c r="A32" s="133">
        <v>32</v>
      </c>
      <c r="B32" s="134" t="s">
        <v>202</v>
      </c>
      <c r="C32" s="133" t="s">
        <v>203</v>
      </c>
    </row>
    <row r="33" spans="1:3" ht="20.100000000000001" customHeight="1">
      <c r="A33" s="133">
        <v>33</v>
      </c>
      <c r="B33" s="134" t="s">
        <v>204</v>
      </c>
      <c r="C33" s="133" t="s">
        <v>205</v>
      </c>
    </row>
    <row r="34" spans="1:3" ht="20.100000000000001" customHeight="1">
      <c r="A34" s="133">
        <v>34</v>
      </c>
      <c r="B34" s="134" t="s">
        <v>206</v>
      </c>
      <c r="C34" s="133" t="s">
        <v>207</v>
      </c>
    </row>
    <row r="35" spans="1:3" ht="20.100000000000001" customHeight="1">
      <c r="A35" s="133">
        <v>35</v>
      </c>
      <c r="B35" s="134" t="s">
        <v>208</v>
      </c>
      <c r="C35" s="133" t="s">
        <v>209</v>
      </c>
    </row>
    <row r="36" spans="1:3" ht="20.100000000000001" customHeight="1">
      <c r="A36" s="133">
        <v>36</v>
      </c>
      <c r="B36" s="134" t="s">
        <v>210</v>
      </c>
      <c r="C36" s="133" t="s">
        <v>211</v>
      </c>
    </row>
    <row r="37" spans="1:3" ht="20.100000000000001" customHeight="1">
      <c r="A37" s="133">
        <v>37</v>
      </c>
      <c r="B37" s="134" t="s">
        <v>212</v>
      </c>
      <c r="C37" s="133" t="s">
        <v>213</v>
      </c>
    </row>
    <row r="38" spans="1:3" ht="20.100000000000001" customHeight="1">
      <c r="A38" s="133">
        <v>97</v>
      </c>
      <c r="B38" s="134" t="s">
        <v>214</v>
      </c>
      <c r="C38" s="133"/>
    </row>
    <row r="39" spans="1:3" ht="20.100000000000001" customHeight="1">
      <c r="A39" s="133"/>
      <c r="B39" s="134"/>
      <c r="C39" s="13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5"/>
  <sheetViews>
    <sheetView topLeftCell="A88" zoomScale="120" zoomScaleNormal="120" workbookViewId="0">
      <selection activeCell="D31" sqref="D31"/>
    </sheetView>
  </sheetViews>
  <sheetFormatPr defaultRowHeight="21.95" customHeight="1"/>
  <cols>
    <col min="1" max="2" width="7.7109375" style="1" customWidth="1"/>
    <col min="3" max="3" width="41.140625" style="1" customWidth="1"/>
    <col min="4" max="4" width="23.85546875" style="1" customWidth="1"/>
    <col min="5" max="5" width="39.85546875" style="1" customWidth="1"/>
    <col min="6" max="6" width="20.7109375" style="1" customWidth="1"/>
    <col min="7" max="7" width="24.5703125" style="1" customWidth="1"/>
    <col min="8" max="16384" width="9.140625" style="1"/>
  </cols>
  <sheetData>
    <row r="1" spans="1:11" ht="21.95" customHeight="1">
      <c r="A1" s="10" t="s">
        <v>102</v>
      </c>
      <c r="B1" s="10"/>
      <c r="D1" s="10"/>
    </row>
    <row r="2" spans="1:11" ht="21.95" customHeight="1">
      <c r="A2" s="11" t="s">
        <v>57</v>
      </c>
      <c r="B2" s="11"/>
      <c r="D2" s="11"/>
    </row>
    <row r="3" spans="1:11" ht="21.95" customHeight="1">
      <c r="C3" s="12" t="s">
        <v>275</v>
      </c>
      <c r="D3" s="226" t="s">
        <v>63</v>
      </c>
      <c r="E3" s="227"/>
    </row>
    <row r="4" spans="1:11" ht="21.95" customHeight="1">
      <c r="C4" s="223" t="s">
        <v>276</v>
      </c>
      <c r="D4" s="226" t="s">
        <v>64</v>
      </c>
      <c r="E4" s="227"/>
    </row>
    <row r="5" spans="1:11" ht="21.95" customHeight="1">
      <c r="C5" s="226" t="s">
        <v>103</v>
      </c>
      <c r="D5" s="228"/>
      <c r="E5" s="227"/>
      <c r="F5" s="222"/>
    </row>
    <row r="6" spans="1:11" ht="21.95" customHeight="1">
      <c r="C6" s="41" t="s">
        <v>277</v>
      </c>
      <c r="D6" s="220"/>
      <c r="E6" s="221"/>
    </row>
    <row r="7" spans="1:11" ht="21.95" customHeight="1">
      <c r="C7" s="249" t="s">
        <v>278</v>
      </c>
      <c r="D7" s="249"/>
      <c r="E7" s="249"/>
      <c r="F7" s="249"/>
      <c r="K7" s="1">
        <f>+'303'!F586</f>
        <v>0</v>
      </c>
    </row>
    <row r="8" spans="1:11" ht="21.95" customHeight="1">
      <c r="C8" s="17"/>
      <c r="D8" s="18" t="s">
        <v>1</v>
      </c>
      <c r="E8" s="17" t="s">
        <v>2</v>
      </c>
      <c r="F8" s="18" t="s">
        <v>1</v>
      </c>
    </row>
    <row r="9" spans="1:11" ht="21.95" customHeight="1">
      <c r="C9" s="9" t="s">
        <v>3</v>
      </c>
      <c r="D9" s="15">
        <v>1000000</v>
      </c>
      <c r="E9" s="9" t="s">
        <v>4</v>
      </c>
      <c r="F9" s="15">
        <v>28250000</v>
      </c>
    </row>
    <row r="10" spans="1:11" ht="21.95" customHeight="1">
      <c r="C10" s="9" t="s">
        <v>5</v>
      </c>
      <c r="D10" s="15">
        <v>21187500</v>
      </c>
      <c r="E10" s="9" t="s">
        <v>49</v>
      </c>
      <c r="F10" s="15">
        <v>1412500</v>
      </c>
    </row>
    <row r="11" spans="1:11" ht="21.95" customHeight="1">
      <c r="C11" s="9" t="s">
        <v>6</v>
      </c>
      <c r="D11" s="15">
        <v>282500</v>
      </c>
      <c r="E11" s="9" t="s">
        <v>7</v>
      </c>
      <c r="F11" s="15">
        <v>2500000</v>
      </c>
    </row>
    <row r="12" spans="1:11" ht="21.95" customHeight="1">
      <c r="C12" s="9" t="s">
        <v>45</v>
      </c>
      <c r="D12" s="15">
        <v>847500</v>
      </c>
      <c r="E12" s="12"/>
      <c r="F12" s="15"/>
    </row>
    <row r="13" spans="1:11" ht="21.95" customHeight="1">
      <c r="C13" s="17" t="s">
        <v>43</v>
      </c>
      <c r="D13" s="42">
        <f>D14-SUM(D9:D12)</f>
        <v>8845000</v>
      </c>
      <c r="E13" s="12"/>
      <c r="F13" s="15"/>
    </row>
    <row r="14" spans="1:11" ht="21.95" customHeight="1" thickBot="1">
      <c r="C14" s="22"/>
      <c r="D14" s="44">
        <f>+F14</f>
        <v>32162500</v>
      </c>
      <c r="E14" s="19"/>
      <c r="F14" s="44">
        <f>SUM(F9:F13)</f>
        <v>32162500</v>
      </c>
    </row>
    <row r="15" spans="1:11" ht="21.95" customHeight="1" thickTop="1">
      <c r="C15" s="249" t="s">
        <v>280</v>
      </c>
      <c r="D15" s="249"/>
      <c r="E15" s="249"/>
      <c r="F15" s="249"/>
    </row>
    <row r="16" spans="1:11" ht="21.95" customHeight="1">
      <c r="C16" s="17" t="s">
        <v>0</v>
      </c>
      <c r="D16" s="18" t="s">
        <v>1</v>
      </c>
      <c r="E16" s="17" t="s">
        <v>2</v>
      </c>
      <c r="F16" s="18" t="s">
        <v>1</v>
      </c>
    </row>
    <row r="17" spans="2:7" ht="21.95" customHeight="1">
      <c r="C17" s="9" t="s">
        <v>8</v>
      </c>
      <c r="D17" s="15">
        <v>450000</v>
      </c>
      <c r="E17" s="217" t="s">
        <v>44</v>
      </c>
      <c r="F17" s="42">
        <f>+D13</f>
        <v>8845000</v>
      </c>
    </row>
    <row r="18" spans="2:7" ht="21.95" customHeight="1">
      <c r="C18" s="224" t="s">
        <v>9</v>
      </c>
      <c r="D18" s="15">
        <v>22000</v>
      </c>
      <c r="E18" s="20"/>
      <c r="F18" s="21"/>
      <c r="G18" s="13"/>
    </row>
    <row r="19" spans="2:7" ht="21.95" customHeight="1">
      <c r="C19" s="9" t="s">
        <v>65</v>
      </c>
      <c r="D19" s="15">
        <v>54000</v>
      </c>
      <c r="E19" s="20"/>
      <c r="F19" s="21"/>
      <c r="G19" s="13"/>
    </row>
    <row r="20" spans="2:7" ht="21.95" customHeight="1">
      <c r="C20" s="9" t="s">
        <v>58</v>
      </c>
      <c r="D20" s="15">
        <v>108000</v>
      </c>
      <c r="E20" s="20"/>
      <c r="F20" s="21"/>
      <c r="G20" s="13"/>
    </row>
    <row r="21" spans="2:7" ht="21.95" customHeight="1">
      <c r="C21" s="9" t="s">
        <v>10</v>
      </c>
      <c r="D21" s="15">
        <v>2700000</v>
      </c>
      <c r="E21" s="20"/>
      <c r="F21" s="21"/>
      <c r="G21" s="13"/>
    </row>
    <row r="22" spans="2:7" ht="21.95" customHeight="1">
      <c r="C22" s="9" t="s">
        <v>11</v>
      </c>
      <c r="D22" s="15">
        <v>351000</v>
      </c>
      <c r="E22" s="20"/>
      <c r="F22" s="21"/>
      <c r="G22" s="13"/>
    </row>
    <row r="23" spans="2:7" ht="21.95" customHeight="1">
      <c r="C23" s="9" t="s">
        <v>66</v>
      </c>
      <c r="D23" s="15">
        <v>1575000</v>
      </c>
      <c r="E23" s="20"/>
      <c r="F23" s="21"/>
      <c r="G23" s="13"/>
    </row>
    <row r="24" spans="2:7" ht="21.95" customHeight="1">
      <c r="C24" s="9" t="s">
        <v>12</v>
      </c>
      <c r="D24" s="15">
        <v>787500</v>
      </c>
      <c r="E24" s="20"/>
      <c r="F24" s="21"/>
      <c r="G24" s="13"/>
    </row>
    <row r="25" spans="2:7" ht="21.95" customHeight="1">
      <c r="C25" s="9" t="s">
        <v>13</v>
      </c>
      <c r="D25" s="15">
        <v>184500</v>
      </c>
      <c r="E25" s="20"/>
      <c r="F25" s="21"/>
      <c r="G25" s="13"/>
    </row>
    <row r="26" spans="2:7" ht="21.95" customHeight="1">
      <c r="C26" s="9" t="s">
        <v>67</v>
      </c>
      <c r="D26" s="15">
        <v>540000</v>
      </c>
      <c r="E26" s="20"/>
      <c r="F26" s="21"/>
      <c r="G26" s="13"/>
    </row>
    <row r="27" spans="2:7" ht="21.95" customHeight="1">
      <c r="C27" s="9" t="s">
        <v>279</v>
      </c>
      <c r="D27" s="15">
        <v>565000</v>
      </c>
      <c r="E27" s="20"/>
      <c r="F27" s="21"/>
      <c r="G27" s="13"/>
    </row>
    <row r="28" spans="2:7" ht="21.95" customHeight="1">
      <c r="C28" s="9" t="s">
        <v>14</v>
      </c>
      <c r="D28" s="15">
        <v>765000</v>
      </c>
      <c r="E28" s="20"/>
      <c r="F28" s="21"/>
      <c r="G28" s="13"/>
    </row>
    <row r="29" spans="2:7" ht="21.95" customHeight="1">
      <c r="C29" s="9" t="s">
        <v>15</v>
      </c>
      <c r="D29" s="15">
        <v>315000</v>
      </c>
      <c r="E29" s="20"/>
      <c r="F29" s="21"/>
      <c r="G29" s="13"/>
    </row>
    <row r="30" spans="2:7" ht="35.25" customHeight="1">
      <c r="C30" s="17" t="s">
        <v>46</v>
      </c>
      <c r="D30" s="42">
        <f>D31-SUM(D17:D29)</f>
        <v>428000</v>
      </c>
      <c r="E30" s="20"/>
      <c r="F30" s="21"/>
      <c r="G30" s="13"/>
    </row>
    <row r="31" spans="2:7" ht="21.95" customHeight="1" thickBot="1">
      <c r="C31" s="22"/>
      <c r="D31" s="44">
        <f>+F31</f>
        <v>8845000</v>
      </c>
      <c r="E31" s="23"/>
      <c r="F31" s="44">
        <f>SUM(F17:F30)</f>
        <v>8845000</v>
      </c>
    </row>
    <row r="32" spans="2:7" ht="21.95" customHeight="1" thickTop="1">
      <c r="B32" s="11" t="s">
        <v>16</v>
      </c>
      <c r="D32" s="11"/>
    </row>
    <row r="33" spans="2:6" ht="21.95" customHeight="1">
      <c r="C33" s="26" t="s">
        <v>253</v>
      </c>
      <c r="E33" s="37"/>
      <c r="F33" s="1">
        <v>15000</v>
      </c>
    </row>
    <row r="34" spans="2:6" ht="21.95" customHeight="1">
      <c r="C34" s="26" t="s">
        <v>251</v>
      </c>
      <c r="E34" s="37"/>
      <c r="F34" s="1">
        <v>65000</v>
      </c>
    </row>
    <row r="35" spans="2:6" ht="21.95" customHeight="1">
      <c r="C35" s="26" t="s">
        <v>265</v>
      </c>
      <c r="E35" s="37"/>
      <c r="F35" s="1">
        <v>200000</v>
      </c>
    </row>
    <row r="36" spans="2:6" ht="21.95" customHeight="1">
      <c r="C36" s="26" t="s">
        <v>252</v>
      </c>
      <c r="E36" s="38"/>
      <c r="F36" s="1">
        <v>500000</v>
      </c>
    </row>
    <row r="37" spans="2:6" ht="21.95" customHeight="1">
      <c r="B37" s="11" t="s">
        <v>17</v>
      </c>
    </row>
    <row r="38" spans="2:6" ht="21.95" customHeight="1">
      <c r="B38" s="11"/>
      <c r="C38" s="9" t="s">
        <v>2</v>
      </c>
      <c r="D38" s="14" t="s">
        <v>18</v>
      </c>
      <c r="E38" s="6" t="s">
        <v>68</v>
      </c>
    </row>
    <row r="39" spans="2:6" ht="21.95" customHeight="1">
      <c r="C39" s="12" t="s">
        <v>19</v>
      </c>
      <c r="D39" s="25">
        <v>0.15</v>
      </c>
      <c r="E39" s="5">
        <v>0.1</v>
      </c>
    </row>
    <row r="40" spans="2:6" ht="21.95" customHeight="1">
      <c r="C40" s="12" t="s">
        <v>53</v>
      </c>
      <c r="D40" s="15">
        <v>2730000</v>
      </c>
      <c r="E40" s="15">
        <v>682500</v>
      </c>
    </row>
    <row r="41" spans="2:6" ht="21.95" customHeight="1">
      <c r="C41" s="12" t="s">
        <v>51</v>
      </c>
      <c r="D41" s="15">
        <v>504000</v>
      </c>
      <c r="E41" s="15">
        <v>126000</v>
      </c>
    </row>
    <row r="42" spans="2:6" ht="21.95" customHeight="1">
      <c r="C42" s="12" t="s">
        <v>52</v>
      </c>
      <c r="D42" s="15">
        <v>-1470000</v>
      </c>
      <c r="E42" s="15">
        <v>-367500</v>
      </c>
    </row>
    <row r="43" spans="2:6" ht="21.95" customHeight="1">
      <c r="C43" s="12" t="s">
        <v>50</v>
      </c>
      <c r="D43" s="15">
        <v>336000</v>
      </c>
      <c r="E43" s="15">
        <v>84000</v>
      </c>
    </row>
    <row r="44" spans="2:6" ht="21.95" customHeight="1">
      <c r="C44" s="12" t="s">
        <v>54</v>
      </c>
      <c r="D44" s="45">
        <f>SUM(D40:D43)</f>
        <v>2100000</v>
      </c>
      <c r="E44" s="45">
        <f>SUM(E40:E43)</f>
        <v>525000</v>
      </c>
    </row>
    <row r="45" spans="2:6" ht="21.95" customHeight="1">
      <c r="C45" s="11" t="s">
        <v>93</v>
      </c>
      <c r="D45" s="8"/>
    </row>
    <row r="46" spans="2:6" ht="21.95" customHeight="1">
      <c r="C46" s="249" t="s">
        <v>281</v>
      </c>
      <c r="D46" s="249"/>
      <c r="E46" s="249"/>
      <c r="F46" s="249"/>
    </row>
    <row r="47" spans="2:6" ht="21.95" customHeight="1">
      <c r="C47" s="17" t="s">
        <v>0</v>
      </c>
      <c r="D47" s="18" t="s">
        <v>1</v>
      </c>
      <c r="E47" s="17" t="s">
        <v>2</v>
      </c>
      <c r="F47" s="18" t="s">
        <v>1</v>
      </c>
    </row>
    <row r="48" spans="2:6" ht="21.95" customHeight="1">
      <c r="C48" s="9" t="s">
        <v>69</v>
      </c>
      <c r="D48" s="15">
        <v>17500000</v>
      </c>
      <c r="E48" s="27" t="s">
        <v>20</v>
      </c>
      <c r="F48" s="15">
        <v>2625000</v>
      </c>
    </row>
    <row r="49" spans="1:6" ht="21.95" customHeight="1">
      <c r="C49" s="9" t="s">
        <v>70</v>
      </c>
      <c r="D49" s="15">
        <v>2200000</v>
      </c>
      <c r="E49" s="27" t="s">
        <v>22</v>
      </c>
      <c r="F49" s="15">
        <v>6650000</v>
      </c>
    </row>
    <row r="50" spans="1:6" ht="28.5" customHeight="1">
      <c r="C50" s="12" t="s">
        <v>21</v>
      </c>
      <c r="D50" s="15">
        <v>3075000</v>
      </c>
      <c r="E50" s="27" t="s">
        <v>71</v>
      </c>
      <c r="F50" s="15">
        <v>3500000</v>
      </c>
    </row>
    <row r="51" spans="1:6" ht="21.95" customHeight="1">
      <c r="C51" s="12" t="s">
        <v>245</v>
      </c>
      <c r="D51" s="195">
        <f>2500000-1487500</f>
        <v>1012500</v>
      </c>
      <c r="E51" s="27" t="s">
        <v>23</v>
      </c>
      <c r="F51" s="195">
        <f>+F11</f>
        <v>2500000</v>
      </c>
    </row>
    <row r="52" spans="1:6" ht="21.95" customHeight="1">
      <c r="C52" s="12"/>
      <c r="D52" s="15"/>
      <c r="E52" s="27" t="s">
        <v>24</v>
      </c>
      <c r="F52" s="15">
        <v>3700000</v>
      </c>
    </row>
    <row r="53" spans="1:6" ht="21.95" customHeight="1">
      <c r="C53" s="12"/>
      <c r="D53" s="15"/>
      <c r="E53" s="27" t="s">
        <v>25</v>
      </c>
      <c r="F53" s="15">
        <v>1225000</v>
      </c>
    </row>
    <row r="54" spans="1:6" ht="21.95" customHeight="1">
      <c r="C54" s="12"/>
      <c r="D54" s="3"/>
      <c r="E54" s="39" t="s">
        <v>72</v>
      </c>
      <c r="F54" s="15">
        <v>3587500</v>
      </c>
    </row>
    <row r="55" spans="1:6" ht="21.95" customHeight="1" thickBot="1">
      <c r="C55" s="22"/>
      <c r="D55" s="192">
        <f>SUM(D48:D54)</f>
        <v>23787500</v>
      </c>
      <c r="E55" s="28"/>
      <c r="F55" s="192">
        <f>SUM(F48:F54)</f>
        <v>23787500</v>
      </c>
    </row>
    <row r="56" spans="1:6" ht="21.95" customHeight="1" thickTop="1">
      <c r="A56" s="230" t="s">
        <v>26</v>
      </c>
      <c r="B56" s="230"/>
      <c r="C56" s="230"/>
      <c r="D56" s="230"/>
      <c r="E56" s="230"/>
    </row>
    <row r="57" spans="1:6" ht="21.95" customHeight="1">
      <c r="B57" s="229" t="s">
        <v>27</v>
      </c>
      <c r="C57" s="229"/>
      <c r="D57" s="30"/>
    </row>
    <row r="58" spans="1:6" ht="21.95" customHeight="1">
      <c r="C58" s="40" t="s">
        <v>28</v>
      </c>
      <c r="D58" s="15">
        <v>3150000</v>
      </c>
    </row>
    <row r="59" spans="1:6" ht="21.95" customHeight="1">
      <c r="C59" s="40" t="s">
        <v>29</v>
      </c>
      <c r="D59" s="15">
        <f>2200000*1.5</f>
        <v>3300000</v>
      </c>
    </row>
    <row r="60" spans="1:6" ht="21.95" customHeight="1">
      <c r="C60" s="40" t="s">
        <v>30</v>
      </c>
      <c r="D60" s="15">
        <f>20000*2</f>
        <v>40000</v>
      </c>
    </row>
    <row r="61" spans="1:6" ht="21.95" customHeight="1">
      <c r="C61" s="40" t="s">
        <v>31</v>
      </c>
      <c r="D61" s="15">
        <f>80000*1.5</f>
        <v>120000</v>
      </c>
    </row>
    <row r="62" spans="1:6" ht="21.95" customHeight="1">
      <c r="C62" s="40" t="s">
        <v>32</v>
      </c>
      <c r="D62" s="15">
        <v>210000</v>
      </c>
    </row>
    <row r="63" spans="1:6" ht="21.95" customHeight="1">
      <c r="A63" s="230" t="s">
        <v>77</v>
      </c>
      <c r="B63" s="230"/>
      <c r="C63" s="230"/>
      <c r="D63" s="230"/>
    </row>
    <row r="64" spans="1:6" ht="21.95" customHeight="1">
      <c r="A64" s="29"/>
      <c r="B64" s="229" t="s">
        <v>78</v>
      </c>
      <c r="C64" s="229"/>
      <c r="D64" s="29"/>
    </row>
    <row r="65" spans="1:5" ht="33.75" customHeight="1">
      <c r="A65" s="29"/>
      <c r="B65" s="29"/>
      <c r="C65" s="226" t="s">
        <v>73</v>
      </c>
      <c r="D65" s="227"/>
      <c r="E65" s="15">
        <v>2000000</v>
      </c>
    </row>
    <row r="66" spans="1:5" ht="21.95" customHeight="1">
      <c r="A66" s="29"/>
      <c r="B66" s="29"/>
      <c r="C66" s="226" t="s">
        <v>74</v>
      </c>
      <c r="D66" s="227"/>
      <c r="E66" s="15">
        <v>1500000</v>
      </c>
    </row>
    <row r="67" spans="1:5" ht="21.95" customHeight="1">
      <c r="A67" s="29"/>
      <c r="B67" s="29"/>
      <c r="C67" s="226" t="s">
        <v>75</v>
      </c>
      <c r="D67" s="227"/>
      <c r="E67" s="15" t="s">
        <v>59</v>
      </c>
    </row>
    <row r="68" spans="1:5" ht="21" customHeight="1">
      <c r="A68" s="29"/>
      <c r="B68" s="29"/>
      <c r="C68" s="226" t="s">
        <v>76</v>
      </c>
      <c r="D68" s="227"/>
      <c r="E68" s="15">
        <v>120000</v>
      </c>
    </row>
    <row r="69" spans="1:5" ht="21.95" customHeight="1">
      <c r="A69" s="230" t="s">
        <v>79</v>
      </c>
      <c r="B69" s="230"/>
      <c r="C69" s="230"/>
      <c r="D69" s="230"/>
    </row>
    <row r="70" spans="1:5" ht="21.95" customHeight="1">
      <c r="C70" s="226" t="s">
        <v>80</v>
      </c>
      <c r="D70" s="227"/>
      <c r="E70" s="15">
        <v>120000</v>
      </c>
    </row>
    <row r="71" spans="1:5" ht="20.25" customHeight="1">
      <c r="C71" s="226" t="s">
        <v>81</v>
      </c>
      <c r="D71" s="227"/>
      <c r="E71" s="15">
        <v>40000</v>
      </c>
    </row>
    <row r="72" spans="1:5" ht="17.25" customHeight="1">
      <c r="C72" s="247" t="s">
        <v>96</v>
      </c>
      <c r="D72" s="248"/>
      <c r="E72" s="15">
        <v>30000</v>
      </c>
    </row>
    <row r="73" spans="1:5" ht="21.95" customHeight="1">
      <c r="C73" s="226" t="s">
        <v>95</v>
      </c>
      <c r="D73" s="227"/>
      <c r="E73" s="15">
        <v>360000</v>
      </c>
    </row>
    <row r="74" spans="1:5" ht="21.95" customHeight="1">
      <c r="C74" s="226" t="s">
        <v>97</v>
      </c>
      <c r="D74" s="227"/>
      <c r="E74" s="15">
        <f>70000*0.7</f>
        <v>49000</v>
      </c>
    </row>
    <row r="75" spans="1:5" ht="21.95" customHeight="1">
      <c r="A75" s="43" t="s">
        <v>99</v>
      </c>
      <c r="B75" s="10"/>
      <c r="E75" s="2"/>
    </row>
    <row r="76" spans="1:5" ht="21.95" customHeight="1">
      <c r="C76" s="226" t="s">
        <v>47</v>
      </c>
      <c r="D76" s="227"/>
      <c r="E76" s="15">
        <v>50000</v>
      </c>
    </row>
    <row r="77" spans="1:5" ht="21.95" customHeight="1">
      <c r="C77" s="226" t="s">
        <v>48</v>
      </c>
      <c r="D77" s="227"/>
      <c r="E77" s="32">
        <v>110000</v>
      </c>
    </row>
    <row r="78" spans="1:5" ht="48.75" customHeight="1">
      <c r="C78" s="226" t="s">
        <v>274</v>
      </c>
      <c r="D78" s="227"/>
      <c r="E78" s="32">
        <v>320000</v>
      </c>
    </row>
    <row r="79" spans="1:5" ht="28.5" customHeight="1">
      <c r="C79" s="226" t="s">
        <v>267</v>
      </c>
      <c r="D79" s="227"/>
      <c r="E79" s="32">
        <v>90000</v>
      </c>
    </row>
    <row r="80" spans="1:5" ht="21.95" customHeight="1">
      <c r="C80" s="226" t="s">
        <v>266</v>
      </c>
      <c r="D80" s="227"/>
      <c r="E80" s="15">
        <v>80000</v>
      </c>
    </row>
    <row r="81" spans="1:6" ht="21.95" customHeight="1">
      <c r="A81" s="43" t="s">
        <v>100</v>
      </c>
      <c r="B81" s="43"/>
      <c r="C81" s="43"/>
      <c r="D81" s="43"/>
      <c r="E81" s="33"/>
    </row>
    <row r="82" spans="1:6" ht="21.95" customHeight="1">
      <c r="C82" s="31" t="s">
        <v>33</v>
      </c>
      <c r="D82" s="34" t="s">
        <v>82</v>
      </c>
      <c r="E82" s="34" t="s">
        <v>83</v>
      </c>
    </row>
    <row r="83" spans="1:6" ht="21.95" customHeight="1">
      <c r="C83" s="31" t="s">
        <v>34</v>
      </c>
      <c r="D83" s="35">
        <v>43799</v>
      </c>
      <c r="E83" s="35">
        <v>43840</v>
      </c>
    </row>
    <row r="84" spans="1:6" ht="21.95" customHeight="1">
      <c r="C84" s="31" t="s">
        <v>35</v>
      </c>
      <c r="D84" s="34" t="s">
        <v>84</v>
      </c>
      <c r="E84" s="34" t="s">
        <v>85</v>
      </c>
    </row>
    <row r="85" spans="1:6" ht="21.95" customHeight="1">
      <c r="C85" s="31" t="s">
        <v>36</v>
      </c>
      <c r="D85" s="15">
        <v>40000</v>
      </c>
      <c r="E85" s="15">
        <f>35000*0.8</f>
        <v>28000</v>
      </c>
    </row>
    <row r="86" spans="1:6" ht="21.95" customHeight="1">
      <c r="A86" s="230" t="s">
        <v>37</v>
      </c>
      <c r="B86" s="230"/>
      <c r="C86" s="230"/>
      <c r="D86" s="230"/>
    </row>
    <row r="87" spans="1:6" ht="21.95" customHeight="1">
      <c r="A87" s="29"/>
      <c r="B87" s="29"/>
      <c r="C87" s="31" t="s">
        <v>56</v>
      </c>
      <c r="D87" s="14" t="s">
        <v>92</v>
      </c>
      <c r="E87" s="4" t="s">
        <v>86</v>
      </c>
      <c r="F87" s="7" t="s">
        <v>98</v>
      </c>
    </row>
    <row r="88" spans="1:6" ht="21.95" customHeight="1">
      <c r="A88" s="29"/>
      <c r="B88" s="29"/>
      <c r="C88" s="31" t="s">
        <v>38</v>
      </c>
      <c r="D88" s="219" t="s">
        <v>272</v>
      </c>
      <c r="E88" s="4" t="s">
        <v>87</v>
      </c>
      <c r="F88" s="219" t="s">
        <v>273</v>
      </c>
    </row>
    <row r="89" spans="1:6" ht="21.95" customHeight="1">
      <c r="A89" s="29"/>
      <c r="B89" s="29"/>
      <c r="C89" s="31" t="s">
        <v>39</v>
      </c>
      <c r="D89" s="15">
        <f>D58*10%</f>
        <v>315000</v>
      </c>
      <c r="E89" s="15">
        <v>40000</v>
      </c>
      <c r="F89" s="15">
        <v>21000</v>
      </c>
    </row>
    <row r="90" spans="1:6" ht="21.95" customHeight="1">
      <c r="A90" s="230" t="s">
        <v>40</v>
      </c>
      <c r="B90" s="230"/>
      <c r="C90" s="230"/>
      <c r="D90" s="16"/>
      <c r="E90" s="11"/>
    </row>
    <row r="91" spans="1:6" ht="21.95" customHeight="1">
      <c r="C91" s="31" t="s">
        <v>55</v>
      </c>
      <c r="D91" s="14" t="s">
        <v>90</v>
      </c>
      <c r="E91" s="14" t="s">
        <v>88</v>
      </c>
    </row>
    <row r="92" spans="1:6" ht="22.5" customHeight="1">
      <c r="C92" s="31" t="s">
        <v>41</v>
      </c>
      <c r="D92" s="14" t="s">
        <v>91</v>
      </c>
      <c r="E92" s="4" t="s">
        <v>89</v>
      </c>
    </row>
    <row r="93" spans="1:6" ht="21.95" customHeight="1">
      <c r="C93" s="31" t="s">
        <v>42</v>
      </c>
      <c r="D93" s="15">
        <v>45127896324</v>
      </c>
      <c r="E93" s="15">
        <f>142145789624*1.5</f>
        <v>213218684436</v>
      </c>
    </row>
    <row r="94" spans="1:6" ht="21.95" customHeight="1">
      <c r="C94" s="31" t="s">
        <v>60</v>
      </c>
      <c r="D94" s="15" t="s">
        <v>61</v>
      </c>
      <c r="E94" s="4" t="s">
        <v>62</v>
      </c>
    </row>
    <row r="95" spans="1:6" ht="24" customHeight="1">
      <c r="C95" s="31" t="s">
        <v>101</v>
      </c>
      <c r="D95" s="36" t="s">
        <v>94</v>
      </c>
      <c r="E95" s="4"/>
    </row>
  </sheetData>
  <mergeCells count="27">
    <mergeCell ref="C78:D78"/>
    <mergeCell ref="C79:D79"/>
    <mergeCell ref="D4:E4"/>
    <mergeCell ref="C7:F7"/>
    <mergeCell ref="D3:E3"/>
    <mergeCell ref="C5:E5"/>
    <mergeCell ref="C71:D71"/>
    <mergeCell ref="C15:F15"/>
    <mergeCell ref="C46:F46"/>
    <mergeCell ref="A56:E56"/>
    <mergeCell ref="A63:D63"/>
    <mergeCell ref="B64:C64"/>
    <mergeCell ref="C65:D65"/>
    <mergeCell ref="C66:D66"/>
    <mergeCell ref="C67:D67"/>
    <mergeCell ref="C68:D68"/>
    <mergeCell ref="A69:D69"/>
    <mergeCell ref="B57:C57"/>
    <mergeCell ref="A86:D86"/>
    <mergeCell ref="A90:C90"/>
    <mergeCell ref="C73:D73"/>
    <mergeCell ref="C74:D74"/>
    <mergeCell ref="C76:D76"/>
    <mergeCell ref="C77:D77"/>
    <mergeCell ref="C80:D80"/>
    <mergeCell ref="C72:D72"/>
    <mergeCell ref="C70:D70"/>
  </mergeCells>
  <pageMargins left="0" right="0" top="0" bottom="0" header="0" footer="0"/>
  <pageSetup paperSize="9" scale="7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59"/>
  <sheetViews>
    <sheetView showZeros="0" tabSelected="1" zoomScale="125" zoomScaleNormal="125" zoomScaleSheetLayoutView="110" workbookViewId="0">
      <selection activeCell="J47" sqref="J47"/>
    </sheetView>
  </sheetViews>
  <sheetFormatPr defaultColWidth="9.140625" defaultRowHeight="12.75"/>
  <cols>
    <col min="1" max="1" width="4.5703125" style="127" customWidth="1"/>
    <col min="2" max="2" width="10.28515625" style="104" customWidth="1"/>
    <col min="3" max="3" width="10.7109375" style="49" customWidth="1"/>
    <col min="4" max="4" width="10.85546875" style="49" customWidth="1"/>
    <col min="5" max="5" width="13.85546875" style="49" customWidth="1"/>
    <col min="6" max="6" width="10.42578125" style="49" customWidth="1"/>
    <col min="7" max="7" width="11.42578125" style="49" customWidth="1"/>
    <col min="8" max="9" width="10.7109375" style="49" customWidth="1"/>
    <col min="10" max="10" width="26.5703125" style="49" customWidth="1"/>
    <col min="11" max="11" width="13.140625" style="49" customWidth="1"/>
    <col min="12" max="12" width="10.28515625" style="49" customWidth="1"/>
    <col min="13" max="13" width="9.85546875" style="49" customWidth="1"/>
    <col min="14" max="14" width="12" style="49" customWidth="1"/>
    <col min="15" max="16384" width="9.140625" style="49"/>
  </cols>
  <sheetData>
    <row r="1" spans="1:10" s="47" customFormat="1" ht="18.75" customHeight="1">
      <c r="A1" s="235" t="s">
        <v>262</v>
      </c>
      <c r="B1" s="236"/>
      <c r="C1" s="237"/>
      <c r="D1" s="238" t="s">
        <v>125</v>
      </c>
      <c r="E1" s="239"/>
      <c r="F1" s="239"/>
      <c r="G1" s="239"/>
      <c r="H1" s="240"/>
      <c r="I1" s="183"/>
      <c r="J1" s="46" t="s">
        <v>246</v>
      </c>
    </row>
    <row r="2" spans="1:10" ht="18" customHeight="1" thickBot="1">
      <c r="A2" s="241" t="s">
        <v>234</v>
      </c>
      <c r="B2" s="242"/>
      <c r="C2" s="243"/>
      <c r="D2" s="244" t="s">
        <v>104</v>
      </c>
      <c r="E2" s="245"/>
      <c r="F2" s="245"/>
      <c r="G2" s="245"/>
      <c r="H2" s="246"/>
      <c r="I2" s="48"/>
    </row>
    <row r="3" spans="1:10" ht="20.100000000000001" customHeight="1">
      <c r="A3" s="50"/>
      <c r="B3" s="51" t="s">
        <v>126</v>
      </c>
      <c r="C3" s="52"/>
      <c r="D3" s="52"/>
      <c r="E3" s="52"/>
      <c r="F3" s="52"/>
      <c r="G3" s="52"/>
      <c r="H3" s="138" t="s">
        <v>105</v>
      </c>
      <c r="I3" s="184"/>
    </row>
    <row r="4" spans="1:10" ht="15" customHeight="1">
      <c r="A4" s="54"/>
      <c r="B4" s="55"/>
      <c r="C4" s="56" t="s">
        <v>106</v>
      </c>
      <c r="D4" s="56"/>
      <c r="E4" s="57"/>
      <c r="F4" s="58"/>
      <c r="G4" s="59"/>
      <c r="H4" s="139"/>
      <c r="I4" s="86"/>
    </row>
    <row r="5" spans="1:10" ht="15" customHeight="1">
      <c r="A5" s="54"/>
      <c r="B5" s="60"/>
      <c r="C5" s="60" t="s">
        <v>107</v>
      </c>
      <c r="D5" s="61"/>
      <c r="E5" s="61"/>
      <c r="F5" s="61"/>
      <c r="G5" s="62"/>
      <c r="H5" s="139">
        <f>SUM(G4:G5)</f>
        <v>0</v>
      </c>
      <c r="I5" s="86"/>
    </row>
    <row r="6" spans="1:10" ht="15" customHeight="1">
      <c r="A6" s="54"/>
      <c r="B6" s="63" t="s">
        <v>128</v>
      </c>
      <c r="C6" s="61"/>
      <c r="D6" s="61"/>
      <c r="E6" s="64"/>
      <c r="F6" s="58"/>
      <c r="G6" s="61"/>
      <c r="H6" s="139"/>
      <c r="I6" s="86"/>
    </row>
    <row r="7" spans="1:10" ht="15" customHeight="1">
      <c r="A7" s="54"/>
      <c r="B7" s="63"/>
      <c r="C7" s="66" t="s">
        <v>240</v>
      </c>
      <c r="D7" s="56"/>
      <c r="E7" s="67"/>
      <c r="G7" s="114">
        <f>+'303'!D58</f>
        <v>3150000</v>
      </c>
      <c r="H7" s="139"/>
      <c r="I7" s="86"/>
    </row>
    <row r="8" spans="1:10" ht="15" customHeight="1">
      <c r="A8" s="54"/>
      <c r="B8" s="63"/>
      <c r="C8" s="68" t="s">
        <v>129</v>
      </c>
      <c r="D8" s="56"/>
      <c r="E8" s="67"/>
      <c r="G8" s="173">
        <f>+'303'!D61</f>
        <v>120000</v>
      </c>
      <c r="H8" s="139"/>
      <c r="I8" s="86"/>
    </row>
    <row r="9" spans="1:10" ht="15" customHeight="1">
      <c r="A9" s="54"/>
      <c r="B9" s="63"/>
      <c r="C9" s="68"/>
      <c r="D9" s="56" t="s">
        <v>241</v>
      </c>
      <c r="E9" s="67"/>
      <c r="G9" s="197">
        <f>G7-G8</f>
        <v>3030000</v>
      </c>
      <c r="H9" s="139"/>
      <c r="I9" s="86"/>
    </row>
    <row r="10" spans="1:10" ht="15" customHeight="1">
      <c r="A10" s="54"/>
      <c r="B10" s="63"/>
      <c r="C10" s="68"/>
      <c r="D10" s="201" t="s">
        <v>239</v>
      </c>
      <c r="E10" s="67"/>
      <c r="F10" s="83">
        <f>G9*30%</f>
        <v>909000</v>
      </c>
      <c r="G10" s="197"/>
      <c r="H10" s="139"/>
      <c r="I10" s="86"/>
    </row>
    <row r="11" spans="1:10" ht="15" customHeight="1">
      <c r="A11" s="54"/>
      <c r="B11" s="66"/>
      <c r="D11" s="202" t="s">
        <v>263</v>
      </c>
      <c r="E11" s="69"/>
      <c r="F11" s="199">
        <f>+'303'!D62</f>
        <v>210000</v>
      </c>
      <c r="G11" s="200">
        <f>F10+F11</f>
        <v>1119000</v>
      </c>
      <c r="H11" s="139">
        <f>G9-G11</f>
        <v>1911000</v>
      </c>
      <c r="I11" s="86"/>
    </row>
    <row r="12" spans="1:10" ht="15" customHeight="1">
      <c r="A12" s="54"/>
      <c r="B12" s="55" t="s">
        <v>130</v>
      </c>
      <c r="C12" s="60"/>
      <c r="D12" s="61"/>
      <c r="E12" s="70"/>
      <c r="F12" s="61"/>
      <c r="G12" s="61"/>
      <c r="H12" s="139"/>
      <c r="I12" s="86"/>
    </row>
    <row r="13" spans="1:10" ht="15" customHeight="1">
      <c r="A13" s="54"/>
      <c r="B13" s="71" t="s">
        <v>131</v>
      </c>
      <c r="C13" s="67" t="s">
        <v>216</v>
      </c>
      <c r="D13" s="61"/>
      <c r="E13" s="72"/>
      <c r="F13" s="61">
        <f>G12*0.3</f>
        <v>0</v>
      </c>
      <c r="G13" s="73"/>
      <c r="H13" s="139"/>
      <c r="I13" s="86"/>
    </row>
    <row r="14" spans="1:10" ht="15" customHeight="1">
      <c r="A14" s="54"/>
      <c r="B14" s="60"/>
      <c r="C14" s="60" t="s">
        <v>132</v>
      </c>
      <c r="D14" s="61"/>
      <c r="E14" s="70"/>
      <c r="F14" s="61"/>
      <c r="G14" s="173">
        <f>+L46</f>
        <v>1119900</v>
      </c>
      <c r="H14" s="140">
        <f>+G14</f>
        <v>1119900</v>
      </c>
      <c r="I14" s="185"/>
    </row>
    <row r="15" spans="1:10" ht="15" customHeight="1">
      <c r="A15" s="54"/>
      <c r="B15" s="55" t="s">
        <v>133</v>
      </c>
      <c r="C15" s="61"/>
      <c r="D15" s="61"/>
      <c r="E15" s="61"/>
      <c r="F15" s="61"/>
      <c r="G15" s="61"/>
      <c r="H15" s="139"/>
      <c r="I15" s="86"/>
    </row>
    <row r="16" spans="1:10" ht="16.5" customHeight="1">
      <c r="A16" s="54"/>
      <c r="B16" s="211">
        <v>43718</v>
      </c>
      <c r="C16" s="60" t="s">
        <v>215</v>
      </c>
      <c r="D16" s="61"/>
      <c r="E16" s="60"/>
      <c r="F16" s="61"/>
      <c r="G16" s="61"/>
      <c r="H16" s="139"/>
      <c r="I16" s="86"/>
    </row>
    <row r="17" spans="1:12" ht="16.5" customHeight="1">
      <c r="A17" s="54"/>
      <c r="B17" s="137">
        <v>0.15</v>
      </c>
      <c r="C17" s="60"/>
      <c r="D17" s="61" t="s">
        <v>259</v>
      </c>
      <c r="E17" s="60"/>
      <c r="F17" s="61"/>
      <c r="G17" s="114">
        <f>+'303'!E65</f>
        <v>2000000</v>
      </c>
      <c r="H17" s="139"/>
      <c r="I17" s="86"/>
    </row>
    <row r="18" spans="1:12" ht="16.5" customHeight="1">
      <c r="A18" s="54"/>
      <c r="B18" s="137"/>
      <c r="C18" s="60"/>
      <c r="D18" s="202" t="s">
        <v>260</v>
      </c>
      <c r="E18" s="60"/>
      <c r="F18" s="114">
        <f>+'303'!E68</f>
        <v>120000</v>
      </c>
      <c r="G18" s="61"/>
      <c r="H18" s="139"/>
      <c r="I18" s="86"/>
    </row>
    <row r="19" spans="1:12" ht="16.5" customHeight="1">
      <c r="A19" s="54"/>
      <c r="B19" s="137"/>
      <c r="C19" s="60"/>
      <c r="D19" s="202" t="s">
        <v>261</v>
      </c>
      <c r="E19" s="60"/>
      <c r="F19" s="173">
        <f>+'303'!E66</f>
        <v>1500000</v>
      </c>
      <c r="G19" s="212">
        <f>F18+F19</f>
        <v>1620000</v>
      </c>
      <c r="H19" s="139">
        <f>+G17-G19</f>
        <v>380000</v>
      </c>
      <c r="I19" s="86"/>
    </row>
    <row r="20" spans="1:12" ht="16.5" customHeight="1">
      <c r="A20" s="54"/>
      <c r="B20" s="137"/>
      <c r="C20" s="60" t="s">
        <v>217</v>
      </c>
      <c r="D20" s="60"/>
      <c r="E20" s="60"/>
      <c r="F20" s="60"/>
      <c r="G20" s="61"/>
      <c r="H20" s="140"/>
      <c r="I20" s="185"/>
    </row>
    <row r="21" spans="1:12" ht="20.100000000000001" customHeight="1">
      <c r="A21" s="54"/>
      <c r="B21" s="55" t="s">
        <v>135</v>
      </c>
      <c r="C21" s="61"/>
      <c r="D21" s="61"/>
      <c r="E21" s="61"/>
      <c r="F21" s="61"/>
      <c r="G21" s="61"/>
      <c r="H21" s="139"/>
      <c r="I21" s="86"/>
    </row>
    <row r="22" spans="1:12" ht="13.5" customHeight="1">
      <c r="A22" s="54"/>
      <c r="B22" s="55"/>
      <c r="C22" s="57" t="s">
        <v>108</v>
      </c>
      <c r="D22" s="61"/>
      <c r="E22" s="61"/>
      <c r="F22" s="61"/>
      <c r="G22" s="114">
        <f>+'303'!E72</f>
        <v>30000</v>
      </c>
      <c r="H22" s="139"/>
      <c r="I22" s="86"/>
      <c r="J22" s="209" t="s">
        <v>220</v>
      </c>
      <c r="K22" s="149"/>
      <c r="L22" s="24"/>
    </row>
    <row r="23" spans="1:12" ht="15.75">
      <c r="A23" s="54"/>
      <c r="B23" s="79"/>
      <c r="C23" s="57" t="s">
        <v>136</v>
      </c>
      <c r="D23" s="57"/>
      <c r="E23" s="57"/>
      <c r="F23" s="61"/>
      <c r="G23" s="114">
        <f>+'303'!E73*100%/90%</f>
        <v>400000</v>
      </c>
      <c r="H23" s="140"/>
      <c r="I23" s="185"/>
      <c r="J23" s="156" t="s">
        <v>238</v>
      </c>
      <c r="K23" s="150">
        <f>+'303'!E70</f>
        <v>120000</v>
      </c>
      <c r="L23" s="24"/>
    </row>
    <row r="24" spans="1:12" ht="15.75">
      <c r="A24" s="54"/>
      <c r="B24" s="225">
        <v>43831</v>
      </c>
      <c r="C24" s="57" t="s">
        <v>258</v>
      </c>
      <c r="D24" s="57"/>
      <c r="E24" s="57"/>
      <c r="F24" s="61"/>
      <c r="G24" s="114">
        <f>+K26/70%*100%</f>
        <v>70000</v>
      </c>
      <c r="H24" s="140"/>
      <c r="I24" s="185"/>
      <c r="J24" s="156" t="s">
        <v>257</v>
      </c>
      <c r="K24" s="150">
        <f>+'303'!E71</f>
        <v>40000</v>
      </c>
      <c r="L24" s="24"/>
    </row>
    <row r="25" spans="1:12" ht="15.75">
      <c r="A25" s="54"/>
      <c r="B25" s="79"/>
      <c r="C25" s="152" t="s">
        <v>222</v>
      </c>
      <c r="D25" s="57"/>
      <c r="E25" s="153">
        <f>+K24</f>
        <v>40000</v>
      </c>
      <c r="F25" s="61"/>
      <c r="G25" s="114"/>
      <c r="H25" s="140"/>
      <c r="I25" s="185"/>
      <c r="L25" s="24"/>
    </row>
    <row r="26" spans="1:12" ht="15.75">
      <c r="A26" s="54"/>
      <c r="B26" s="79"/>
      <c r="C26" s="152" t="s">
        <v>221</v>
      </c>
      <c r="D26" s="154"/>
      <c r="E26" s="153">
        <f>+K23</f>
        <v>120000</v>
      </c>
      <c r="F26" s="61"/>
      <c r="G26" s="62"/>
      <c r="H26" s="139">
        <f>SUM(G22:G26)</f>
        <v>500000</v>
      </c>
      <c r="I26" s="86"/>
      <c r="J26" s="209" t="s">
        <v>264</v>
      </c>
      <c r="K26" s="151">
        <f>+'303'!E74</f>
        <v>49000</v>
      </c>
      <c r="L26" s="24"/>
    </row>
    <row r="27" spans="1:12" ht="15" customHeight="1">
      <c r="A27" s="54"/>
      <c r="B27" s="81"/>
      <c r="C27" s="57"/>
      <c r="D27" s="69"/>
      <c r="E27" s="82"/>
      <c r="F27" s="82"/>
      <c r="G27" s="83"/>
      <c r="H27" s="193"/>
      <c r="I27" s="86"/>
      <c r="J27" s="231"/>
      <c r="K27" s="231"/>
      <c r="L27" s="24"/>
    </row>
    <row r="28" spans="1:12" ht="15" customHeight="1">
      <c r="A28" s="54"/>
      <c r="B28" s="55" t="s">
        <v>218</v>
      </c>
      <c r="C28" s="61"/>
      <c r="D28" s="61"/>
      <c r="E28" s="85"/>
      <c r="F28" s="85"/>
      <c r="G28" s="86"/>
      <c r="H28" s="139">
        <f>SUM(H4:H27)</f>
        <v>3910900</v>
      </c>
      <c r="I28" s="86"/>
    </row>
    <row r="29" spans="1:12" ht="15" customHeight="1">
      <c r="A29" s="54"/>
      <c r="B29" s="90" t="s">
        <v>137</v>
      </c>
      <c r="C29" s="61"/>
      <c r="D29" s="61"/>
      <c r="E29" s="61"/>
      <c r="F29" s="61"/>
      <c r="G29" s="61"/>
      <c r="H29" s="139"/>
      <c r="I29" s="86"/>
    </row>
    <row r="30" spans="1:12" ht="15" customHeight="1" thickBot="1">
      <c r="A30" s="54"/>
      <c r="B30" s="91"/>
      <c r="C30" s="93" t="s">
        <v>109</v>
      </c>
      <c r="D30" s="61"/>
      <c r="E30" s="61"/>
      <c r="F30" s="61"/>
      <c r="G30" s="58"/>
      <c r="H30" s="139"/>
      <c r="I30" s="86"/>
      <c r="K30" s="157" t="s">
        <v>229</v>
      </c>
      <c r="L30" s="49" t="s">
        <v>254</v>
      </c>
    </row>
    <row r="31" spans="1:12" ht="15" customHeight="1">
      <c r="A31" s="54"/>
      <c r="B31" s="91"/>
      <c r="C31" s="218" t="s">
        <v>223</v>
      </c>
      <c r="D31" s="61"/>
      <c r="E31" s="61"/>
      <c r="F31" s="114">
        <f>+'303'!E76</f>
        <v>50000</v>
      </c>
      <c r="G31" s="58"/>
      <c r="H31" s="139"/>
      <c r="I31" s="86"/>
      <c r="J31" s="158" t="s">
        <v>228</v>
      </c>
      <c r="K31" s="159">
        <f>+'303'!D40</f>
        <v>2730000</v>
      </c>
      <c r="L31" s="205">
        <f>+'303'!E40</f>
        <v>682500</v>
      </c>
    </row>
    <row r="32" spans="1:12" ht="15" customHeight="1">
      <c r="A32" s="54"/>
      <c r="B32" s="91"/>
      <c r="C32" s="218" t="s">
        <v>224</v>
      </c>
      <c r="D32" s="61"/>
      <c r="E32" s="61"/>
      <c r="F32" s="114">
        <f>+'303'!E77</f>
        <v>110000</v>
      </c>
      <c r="G32" s="58"/>
      <c r="H32" s="139"/>
      <c r="I32" s="86"/>
      <c r="J32" s="87" t="s">
        <v>227</v>
      </c>
      <c r="K32" s="160">
        <f>+'303'!D42</f>
        <v>-1470000</v>
      </c>
      <c r="L32" s="206">
        <f>+'303'!E42</f>
        <v>-367500</v>
      </c>
    </row>
    <row r="33" spans="1:13" ht="15" customHeight="1">
      <c r="A33" s="54"/>
      <c r="B33" s="91"/>
      <c r="C33" s="57"/>
      <c r="D33" s="61"/>
      <c r="E33" s="61"/>
      <c r="F33" s="155">
        <f>SUM(F31:F32)</f>
        <v>160000</v>
      </c>
      <c r="G33" s="61">
        <f>IF(F33&gt;150000,150000,F33)</f>
        <v>150000</v>
      </c>
      <c r="H33" s="139"/>
      <c r="I33" s="86"/>
      <c r="J33" s="87" t="s">
        <v>225</v>
      </c>
      <c r="K33" s="160">
        <f>+'303'!D41</f>
        <v>504000</v>
      </c>
      <c r="L33" s="163">
        <f>+'303'!E41</f>
        <v>126000</v>
      </c>
    </row>
    <row r="34" spans="1:13" ht="15" customHeight="1">
      <c r="A34" s="54"/>
      <c r="B34" s="91"/>
      <c r="C34" s="93" t="s">
        <v>268</v>
      </c>
      <c r="D34" s="61"/>
      <c r="E34" s="61"/>
      <c r="F34" s="102"/>
      <c r="G34" s="102">
        <f>+'303'!E80</f>
        <v>80000</v>
      </c>
      <c r="H34" s="139"/>
      <c r="I34" s="86"/>
      <c r="J34" s="87" t="s">
        <v>230</v>
      </c>
      <c r="K34" s="161">
        <f>+'303'!D43</f>
        <v>336000</v>
      </c>
      <c r="L34" s="164">
        <f>+'303'!E43</f>
        <v>84000</v>
      </c>
    </row>
    <row r="35" spans="1:13" ht="15" customHeight="1">
      <c r="A35" s="54"/>
      <c r="B35" s="91"/>
      <c r="C35" s="93" t="s">
        <v>271</v>
      </c>
      <c r="D35" s="61"/>
      <c r="E35" s="61"/>
      <c r="F35" s="86"/>
      <c r="G35" s="102">
        <f>+'303'!E79</f>
        <v>90000</v>
      </c>
      <c r="H35" s="139"/>
      <c r="I35" s="86"/>
      <c r="J35" s="87" t="s">
        <v>226</v>
      </c>
      <c r="K35" s="88">
        <v>0</v>
      </c>
      <c r="L35" s="165"/>
    </row>
    <row r="36" spans="1:13" ht="15" customHeight="1" thickBot="1">
      <c r="A36" s="54"/>
      <c r="B36" s="91"/>
      <c r="C36" s="93" t="s">
        <v>269</v>
      </c>
      <c r="D36" s="61"/>
      <c r="E36" s="196"/>
      <c r="F36" s="86"/>
      <c r="G36" s="102">
        <f>+'303'!E78</f>
        <v>320000</v>
      </c>
      <c r="H36" s="139"/>
      <c r="I36" s="86"/>
      <c r="J36" s="166" t="s">
        <v>231</v>
      </c>
      <c r="K36" s="207">
        <f>(K31+K32+K33)*15%+(K34*15%/2)</f>
        <v>289800</v>
      </c>
      <c r="L36" s="208">
        <f>(L31+L32+L33)*10%+(L34*10%/2)</f>
        <v>48300</v>
      </c>
    </row>
    <row r="37" spans="1:13" ht="15" customHeight="1" thickBot="1">
      <c r="A37" s="54"/>
      <c r="B37" s="80"/>
      <c r="C37" s="93" t="s">
        <v>219</v>
      </c>
      <c r="D37" s="78"/>
      <c r="E37" s="94"/>
      <c r="F37" s="85"/>
      <c r="G37" s="210">
        <f>IF(G22&gt;10000,10000,G22)</f>
        <v>10000</v>
      </c>
      <c r="H37" s="139"/>
      <c r="I37" s="86"/>
    </row>
    <row r="38" spans="1:13">
      <c r="A38" s="54"/>
      <c r="B38" s="60"/>
      <c r="C38" s="61"/>
      <c r="D38" s="61"/>
      <c r="E38" s="61"/>
      <c r="F38" s="61"/>
      <c r="G38" s="61"/>
      <c r="H38" s="139">
        <f>SUM(G33:G37)</f>
        <v>650000</v>
      </c>
      <c r="I38" s="86"/>
      <c r="J38" s="167" t="s">
        <v>127</v>
      </c>
      <c r="K38" s="168"/>
      <c r="L38" s="169">
        <f>+'303'!D30</f>
        <v>428000</v>
      </c>
    </row>
    <row r="39" spans="1:13" ht="15.75" customHeight="1" thickBot="1">
      <c r="A39" s="54"/>
      <c r="B39" s="95" t="s">
        <v>110</v>
      </c>
      <c r="C39" s="61"/>
      <c r="D39" s="61"/>
      <c r="E39" s="96">
        <f>IF((H28-H38)&lt;0,0,(H28-H38))</f>
        <v>3260900</v>
      </c>
      <c r="F39" s="97" t="s">
        <v>111</v>
      </c>
      <c r="G39" s="98"/>
      <c r="H39" s="194">
        <f>ROUND((E39/10),0)*10</f>
        <v>3260900</v>
      </c>
      <c r="I39" s="191"/>
      <c r="J39" s="190" t="s">
        <v>237</v>
      </c>
      <c r="K39" s="53"/>
      <c r="L39" s="170"/>
    </row>
    <row r="40" spans="1:13" ht="15" customHeight="1" thickTop="1">
      <c r="A40" s="54"/>
      <c r="B40" s="93" t="s">
        <v>112</v>
      </c>
      <c r="C40" s="61"/>
      <c r="D40" s="61"/>
      <c r="E40" s="84" t="s">
        <v>113</v>
      </c>
      <c r="F40" s="100" t="s">
        <v>114</v>
      </c>
      <c r="G40" s="84" t="s">
        <v>115</v>
      </c>
      <c r="H40" s="175"/>
      <c r="I40" s="186"/>
      <c r="J40" s="65" t="s">
        <v>247</v>
      </c>
      <c r="K40" s="162">
        <f>+'303'!F33</f>
        <v>15000</v>
      </c>
      <c r="L40" s="171"/>
    </row>
    <row r="41" spans="1:13" ht="15" customHeight="1">
      <c r="A41" s="54"/>
      <c r="B41" s="176">
        <v>33604</v>
      </c>
      <c r="C41" s="101">
        <f>IF(B41&lt;21277,"Sr Citizen",0)</f>
        <v>0</v>
      </c>
      <c r="D41" s="60" t="s">
        <v>138</v>
      </c>
      <c r="E41" s="102">
        <f>+H39-E43-E42</f>
        <v>2810900</v>
      </c>
      <c r="F41" s="103"/>
      <c r="G41" s="61">
        <f>IF(+C41="Sr Citizen",ROUND(IF(E41&gt;1000000,(((E41-1000000)*0.3)+110000),IF(E41&gt;500000,(((E41-500000)*0.2)+10000),IF(E41&gt;300000,((E41-300000)*0.05),0))),0),ROUND(IF(E41&gt;1000000,(((E41-1000000)*0.3)+112500),IF(E41&gt;500000,(((E41-500000)*0.2)+12500),IF(E41&gt;250000,((E41-250000)*0.05),0))),0))</f>
        <v>655770</v>
      </c>
      <c r="H41" s="141"/>
      <c r="I41" s="60"/>
      <c r="J41" s="65" t="s">
        <v>249</v>
      </c>
      <c r="K41" s="53"/>
      <c r="L41" s="170"/>
      <c r="M41" s="49">
        <v>0</v>
      </c>
    </row>
    <row r="42" spans="1:13" ht="15" customHeight="1">
      <c r="A42" s="54"/>
      <c r="B42" s="176"/>
      <c r="C42" s="101"/>
      <c r="D42" s="213" t="s">
        <v>116</v>
      </c>
      <c r="E42" s="102">
        <f>+G24</f>
        <v>70000</v>
      </c>
      <c r="F42" s="216">
        <v>0.3</v>
      </c>
      <c r="G42" s="61">
        <f>E42*F42</f>
        <v>21000</v>
      </c>
      <c r="H42" s="141"/>
      <c r="I42" s="60"/>
      <c r="J42" s="65" t="s">
        <v>248</v>
      </c>
      <c r="K42" s="162">
        <f>+'303'!F35</f>
        <v>200000</v>
      </c>
      <c r="L42" s="170"/>
    </row>
    <row r="43" spans="1:13" ht="15" customHeight="1">
      <c r="A43" s="54"/>
      <c r="B43" s="60"/>
      <c r="C43" s="177"/>
      <c r="D43" s="213" t="s">
        <v>116</v>
      </c>
      <c r="E43" s="214">
        <f>+H19</f>
        <v>380000</v>
      </c>
      <c r="F43" s="216">
        <v>0.15</v>
      </c>
      <c r="G43" s="215">
        <f>ROUND(E43*F43,0)</f>
        <v>57000</v>
      </c>
      <c r="H43" s="142">
        <f>G41+G43+G42</f>
        <v>733770</v>
      </c>
      <c r="I43" s="187"/>
      <c r="J43" s="65" t="s">
        <v>250</v>
      </c>
      <c r="K43" s="198">
        <f>+'303'!F36</f>
        <v>500000</v>
      </c>
      <c r="L43" s="172">
        <f>SUM(K40:K43)</f>
        <v>715000</v>
      </c>
    </row>
    <row r="44" spans="1:13" ht="15" customHeight="1">
      <c r="A44" s="54"/>
      <c r="B44" s="182" t="s">
        <v>236</v>
      </c>
      <c r="C44" s="177"/>
      <c r="D44" s="178"/>
      <c r="E44" s="179"/>
      <c r="F44" s="180"/>
      <c r="G44" s="181"/>
      <c r="H44" s="142">
        <f>IF(H39&gt;500000,0,IF(H43&gt;12500,12500,H43))*-1</f>
        <v>0</v>
      </c>
      <c r="I44" s="187"/>
      <c r="J44" s="74" t="s">
        <v>232</v>
      </c>
      <c r="K44" s="53"/>
      <c r="L44" s="172">
        <f>+'303'!D29</f>
        <v>315000</v>
      </c>
    </row>
    <row r="45" spans="1:13" ht="15" customHeight="1">
      <c r="A45" s="54"/>
      <c r="B45" s="107" t="s">
        <v>117</v>
      </c>
      <c r="C45" s="75"/>
      <c r="D45" s="105"/>
      <c r="E45" s="106"/>
      <c r="F45" s="61"/>
      <c r="G45" s="108"/>
      <c r="H45" s="143">
        <f>IF(H39&gt;10000000,H43*15%,IF(H39&gt;5000000,H43*10%,0))</f>
        <v>0</v>
      </c>
      <c r="I45" s="187"/>
      <c r="J45" s="65" t="s">
        <v>233</v>
      </c>
      <c r="K45" s="53"/>
      <c r="L45" s="172">
        <f>(+L36+K36)*-1</f>
        <v>-338100</v>
      </c>
    </row>
    <row r="46" spans="1:13" ht="15" customHeight="1" thickBot="1">
      <c r="A46" s="54"/>
      <c r="B46" s="61"/>
      <c r="C46" s="75"/>
      <c r="D46" s="61"/>
      <c r="E46" s="106"/>
      <c r="F46" s="109"/>
      <c r="G46" s="108"/>
      <c r="H46" s="142">
        <f>SUM(H43:H45)</f>
        <v>733770</v>
      </c>
      <c r="I46" s="187"/>
      <c r="J46" s="76" t="s">
        <v>134</v>
      </c>
      <c r="K46" s="77"/>
      <c r="L46" s="174">
        <f>SUM(L38:L45)</f>
        <v>1119900</v>
      </c>
    </row>
    <row r="47" spans="1:13" ht="15" customHeight="1">
      <c r="A47" s="54"/>
      <c r="B47" s="60" t="s">
        <v>118</v>
      </c>
      <c r="C47" s="61"/>
      <c r="D47" s="103"/>
      <c r="E47" s="110"/>
      <c r="F47" s="61"/>
      <c r="G47" s="85"/>
      <c r="H47" s="144">
        <f>ROUND((H46)*0.04,0)</f>
        <v>29351</v>
      </c>
      <c r="I47" s="108"/>
      <c r="M47" s="104"/>
    </row>
    <row r="48" spans="1:13" ht="15" customHeight="1">
      <c r="A48" s="54"/>
      <c r="B48" s="93" t="s">
        <v>119</v>
      </c>
      <c r="C48" s="61"/>
      <c r="D48" s="103"/>
      <c r="E48" s="110"/>
      <c r="F48" s="61"/>
      <c r="G48" s="85"/>
      <c r="H48" s="145">
        <f>SUM(H46:H47)</f>
        <v>763121</v>
      </c>
      <c r="I48" s="188"/>
      <c r="M48" s="104"/>
    </row>
    <row r="49" spans="1:13" ht="15" customHeight="1">
      <c r="A49" s="54"/>
      <c r="B49" s="57" t="s">
        <v>235</v>
      </c>
      <c r="C49" s="61"/>
      <c r="D49" s="103"/>
      <c r="E49" s="110"/>
      <c r="F49" s="61"/>
      <c r="G49" s="85"/>
      <c r="H49" s="143"/>
      <c r="I49" s="187"/>
      <c r="J49" s="99"/>
      <c r="K49" s="99"/>
      <c r="L49" s="111"/>
      <c r="M49" s="104"/>
    </row>
    <row r="50" spans="1:13" ht="15" customHeight="1">
      <c r="A50" s="54"/>
      <c r="B50" s="92"/>
      <c r="C50" s="61"/>
      <c r="D50" s="103"/>
      <c r="E50" s="110"/>
      <c r="F50" s="61"/>
      <c r="G50" s="85"/>
      <c r="H50" s="145">
        <f>H48+H49</f>
        <v>763121</v>
      </c>
      <c r="I50" s="188"/>
      <c r="J50" s="99"/>
      <c r="K50" s="99"/>
      <c r="L50" s="111"/>
      <c r="M50" s="104"/>
    </row>
    <row r="51" spans="1:13" ht="15" customHeight="1">
      <c r="A51" s="54"/>
      <c r="B51" s="55" t="s">
        <v>120</v>
      </c>
      <c r="C51" s="85"/>
      <c r="D51" s="85"/>
      <c r="E51" s="85"/>
      <c r="F51" s="85"/>
      <c r="G51" s="85"/>
      <c r="H51" s="146"/>
      <c r="I51" s="189"/>
      <c r="J51" s="99"/>
      <c r="K51" s="99"/>
      <c r="L51" s="111"/>
      <c r="M51" s="104"/>
    </row>
    <row r="52" spans="1:13" ht="15" customHeight="1">
      <c r="A52" s="54"/>
      <c r="B52" s="112">
        <f>+'303'!D83</f>
        <v>43799</v>
      </c>
      <c r="C52" s="232" t="s">
        <v>121</v>
      </c>
      <c r="D52" s="232"/>
      <c r="E52" s="113"/>
      <c r="F52" s="203"/>
      <c r="G52" s="114">
        <f>+'303'!D85</f>
        <v>40000</v>
      </c>
      <c r="H52" s="139"/>
      <c r="I52" s="86"/>
      <c r="J52" s="99"/>
      <c r="K52" s="99"/>
      <c r="L52" s="111"/>
      <c r="M52" s="104"/>
    </row>
    <row r="53" spans="1:13" ht="15" customHeight="1">
      <c r="A53" s="54"/>
      <c r="B53" s="112">
        <f>+'303'!E83</f>
        <v>43840</v>
      </c>
      <c r="C53" s="232" t="s">
        <v>121</v>
      </c>
      <c r="D53" s="232"/>
      <c r="E53" s="115"/>
      <c r="F53" s="203"/>
      <c r="G53" s="114">
        <f>+'303'!E85</f>
        <v>28000</v>
      </c>
      <c r="H53" s="139"/>
      <c r="I53" s="86"/>
      <c r="J53" s="99"/>
      <c r="K53" s="99"/>
      <c r="L53" s="111"/>
      <c r="M53" s="104"/>
    </row>
    <row r="54" spans="1:13" ht="15" customHeight="1">
      <c r="A54" s="54"/>
      <c r="B54" s="112"/>
      <c r="C54" s="232" t="s">
        <v>243</v>
      </c>
      <c r="D54" s="232"/>
      <c r="E54" s="113" t="s">
        <v>244</v>
      </c>
      <c r="F54" s="203"/>
      <c r="G54" s="114">
        <f>+'303'!D89</f>
        <v>315000</v>
      </c>
      <c r="H54" s="139"/>
      <c r="I54" s="86"/>
      <c r="J54" s="99"/>
      <c r="K54" s="99"/>
      <c r="L54" s="111"/>
      <c r="M54" s="104"/>
    </row>
    <row r="55" spans="1:13" ht="15" customHeight="1">
      <c r="A55" s="54"/>
      <c r="B55" s="112"/>
      <c r="C55" s="232" t="s">
        <v>242</v>
      </c>
      <c r="D55" s="232"/>
      <c r="E55" s="113" t="s">
        <v>256</v>
      </c>
      <c r="F55" s="203"/>
      <c r="G55" s="114">
        <f>+'303'!E89</f>
        <v>40000</v>
      </c>
      <c r="H55" s="139"/>
      <c r="I55" s="86"/>
      <c r="J55" s="99"/>
      <c r="K55" s="99"/>
      <c r="L55" s="111"/>
      <c r="M55" s="104"/>
    </row>
    <row r="56" spans="1:13" ht="15" customHeight="1" thickBot="1">
      <c r="A56" s="116"/>
      <c r="B56" s="89"/>
      <c r="C56" s="233" t="s">
        <v>270</v>
      </c>
      <c r="D56" s="233"/>
      <c r="E56" s="117" t="s">
        <v>255</v>
      </c>
      <c r="F56" s="204"/>
      <c r="G56" s="114">
        <f>+'303'!F89</f>
        <v>21000</v>
      </c>
      <c r="H56" s="147">
        <f>SUM(G52:G56)</f>
        <v>444000</v>
      </c>
      <c r="I56" s="86"/>
      <c r="J56" s="99"/>
      <c r="K56" s="99"/>
      <c r="L56" s="111"/>
      <c r="M56" s="104"/>
    </row>
    <row r="57" spans="1:13" ht="18" customHeight="1" thickBot="1">
      <c r="A57" s="118"/>
      <c r="B57" s="119" t="str">
        <f>IF(H57=0,"TAX  PAYABLE / REFUND ",IF(H57&lt;0,"REFUND","TAX  PAYABLE"))</f>
        <v>TAX  PAYABLE</v>
      </c>
      <c r="C57" s="120"/>
      <c r="D57" s="121">
        <v>44227</v>
      </c>
      <c r="E57" s="122"/>
      <c r="F57" s="123" t="s">
        <v>122</v>
      </c>
      <c r="G57" s="124"/>
      <c r="H57" s="148">
        <f>H50-H56-1</f>
        <v>319120</v>
      </c>
      <c r="I57" s="86"/>
      <c r="J57" s="99"/>
      <c r="K57" s="99"/>
      <c r="L57" s="111"/>
      <c r="M57" s="104"/>
    </row>
    <row r="58" spans="1:13" ht="12.75" customHeight="1">
      <c r="A58" s="234">
        <f ca="1">TODAY()</f>
        <v>44238</v>
      </c>
      <c r="B58" s="234"/>
      <c r="E58" s="125"/>
      <c r="F58" s="125"/>
      <c r="G58" s="125"/>
      <c r="H58" s="126" t="s">
        <v>124</v>
      </c>
      <c r="I58" s="126"/>
      <c r="J58" s="99"/>
      <c r="K58" s="99"/>
      <c r="L58" s="111"/>
      <c r="M58" s="104"/>
    </row>
    <row r="59" spans="1:13">
      <c r="G59" s="128" t="s">
        <v>123</v>
      </c>
      <c r="H59" s="129" t="s">
        <v>131</v>
      </c>
      <c r="I59" s="129"/>
      <c r="J59" s="99"/>
      <c r="K59" s="99"/>
      <c r="L59" s="58"/>
      <c r="M59" s="104"/>
    </row>
  </sheetData>
  <mergeCells count="11">
    <mergeCell ref="J27:K27"/>
    <mergeCell ref="C53:D53"/>
    <mergeCell ref="C54:D54"/>
    <mergeCell ref="C56:D56"/>
    <mergeCell ref="A58:B58"/>
    <mergeCell ref="C55:D55"/>
    <mergeCell ref="C52:D52"/>
    <mergeCell ref="A1:C1"/>
    <mergeCell ref="D1:H1"/>
    <mergeCell ref="A2:C2"/>
    <mergeCell ref="D2:H2"/>
  </mergeCells>
  <dataValidations count="1">
    <dataValidation type="list" errorStyle="information" allowBlank="1" showInputMessage="1" showErrorMessage="1" sqref="D4">
      <formula1>"SALARY RECEIVED, PENSION RECEIVED"</formula1>
    </dataValidation>
  </dataValidations>
  <printOptions horizontalCentered="1" verticalCentered="1"/>
  <pageMargins left="0.39370078740157499" right="0.196850393700787" top="0.196850393700787" bottom="0.196850393700787" header="0" footer="0"/>
  <pageSetup paperSize="9" scale="92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GST</vt:lpstr>
      <vt:lpstr>303</vt:lpstr>
      <vt:lpstr>Sol-303</vt:lpstr>
      <vt:lpstr>'Sol-303'!Print_Area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Rathore</dc:creator>
  <cp:lastModifiedBy>Rathore</cp:lastModifiedBy>
  <cp:lastPrinted>2021-02-10T10:56:01Z</cp:lastPrinted>
  <dcterms:created xsi:type="dcterms:W3CDTF">2020-11-25T18:59:50Z</dcterms:created>
  <dcterms:modified xsi:type="dcterms:W3CDTF">2021-02-11T16:39:38Z</dcterms:modified>
</cp:coreProperties>
</file>